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116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6" i="1"/>
  <c r="C180" s="1"/>
  <c r="C175"/>
  <c r="C164"/>
  <c r="C161"/>
  <c r="C156"/>
  <c r="C155"/>
  <c r="C172" s="1"/>
  <c r="C181" s="1"/>
  <c r="C183" s="1"/>
  <c r="C133"/>
  <c r="C134" s="1"/>
  <c r="C138" s="1"/>
  <c r="C120"/>
  <c r="C117" s="1"/>
  <c r="C111"/>
  <c r="E41"/>
  <c r="F41"/>
  <c r="F42" s="1"/>
  <c r="D41"/>
  <c r="E57"/>
  <c r="F57"/>
  <c r="E58"/>
  <c r="F58"/>
  <c r="E59"/>
  <c r="F59"/>
  <c r="E60"/>
  <c r="F60"/>
  <c r="E62"/>
  <c r="F62"/>
  <c r="E63"/>
  <c r="F63"/>
  <c r="E65"/>
  <c r="F65"/>
  <c r="E66"/>
  <c r="F66"/>
  <c r="E67"/>
  <c r="F67"/>
  <c r="E68"/>
  <c r="F68"/>
  <c r="E69"/>
  <c r="F69"/>
  <c r="E70"/>
  <c r="F70"/>
  <c r="E71"/>
  <c r="F71"/>
  <c r="E73"/>
  <c r="F73"/>
  <c r="E77"/>
  <c r="F77"/>
  <c r="E78"/>
  <c r="F78"/>
  <c r="E79"/>
  <c r="F79"/>
  <c r="E42"/>
  <c r="F35"/>
  <c r="F36"/>
  <c r="F37"/>
  <c r="E12"/>
  <c r="E13"/>
  <c r="E14"/>
  <c r="E15"/>
  <c r="E16"/>
  <c r="E18"/>
  <c r="E19"/>
  <c r="E21"/>
  <c r="E22"/>
  <c r="E23"/>
  <c r="E24"/>
  <c r="E25"/>
  <c r="E26"/>
  <c r="E27"/>
  <c r="E28"/>
  <c r="E29"/>
  <c r="E31"/>
  <c r="E35"/>
  <c r="E36"/>
  <c r="E37"/>
  <c r="F12"/>
  <c r="F13"/>
  <c r="F14"/>
  <c r="F15"/>
  <c r="F16"/>
  <c r="F18"/>
  <c r="F19"/>
  <c r="F21"/>
  <c r="F22"/>
  <c r="F23"/>
  <c r="F24"/>
  <c r="F25"/>
  <c r="F26"/>
  <c r="F27"/>
  <c r="F28"/>
  <c r="F29"/>
  <c r="F31"/>
  <c r="D79"/>
  <c r="D78"/>
  <c r="D77"/>
  <c r="D73"/>
  <c r="D71"/>
  <c r="D70"/>
  <c r="D69"/>
  <c r="D68"/>
  <c r="D67"/>
  <c r="D66"/>
  <c r="D65"/>
  <c r="C64"/>
  <c r="D64" s="1"/>
  <c r="D63"/>
  <c r="D62"/>
  <c r="D60"/>
  <c r="D59"/>
  <c r="D58"/>
  <c r="D57"/>
  <c r="C56"/>
  <c r="D56" s="1"/>
  <c r="C110" l="1"/>
  <c r="C130" s="1"/>
  <c r="C139" s="1"/>
  <c r="C141" s="1"/>
  <c r="C61"/>
  <c r="D61" s="1"/>
  <c r="F64"/>
  <c r="F61"/>
  <c r="F56"/>
  <c r="E64"/>
  <c r="E56"/>
  <c r="C55"/>
  <c r="E61" l="1"/>
  <c r="F55"/>
  <c r="E55"/>
  <c r="C72"/>
  <c r="D55"/>
  <c r="E72" l="1"/>
  <c r="F72"/>
  <c r="D72"/>
  <c r="C81" l="1"/>
  <c r="E74"/>
  <c r="F74"/>
  <c r="D74"/>
  <c r="D81" s="1"/>
  <c r="D83" s="1"/>
  <c r="D84" s="1"/>
  <c r="C75"/>
  <c r="C76" s="1"/>
  <c r="E76" l="1"/>
  <c r="F76"/>
  <c r="D75"/>
  <c r="E75"/>
  <c r="F75"/>
  <c r="E81"/>
  <c r="E83" s="1"/>
  <c r="E84" s="1"/>
  <c r="C83"/>
  <c r="C84" s="1"/>
  <c r="F81"/>
  <c r="F83" s="1"/>
  <c r="F84" s="1"/>
  <c r="C80"/>
  <c r="D76"/>
  <c r="D80" l="1"/>
  <c r="E80"/>
  <c r="F80"/>
  <c r="D42" l="1"/>
  <c r="D12"/>
  <c r="D13"/>
  <c r="D14"/>
  <c r="D15"/>
  <c r="D16"/>
  <c r="D18"/>
  <c r="D19"/>
  <c r="D21"/>
  <c r="D22"/>
  <c r="D23"/>
  <c r="D24"/>
  <c r="D25"/>
  <c r="D26"/>
  <c r="D27"/>
  <c r="D28"/>
  <c r="D29"/>
  <c r="D31"/>
  <c r="D35"/>
  <c r="D36"/>
  <c r="D37"/>
  <c r="C20"/>
  <c r="C11"/>
  <c r="F157"/>
  <c r="F158"/>
  <c r="F159"/>
  <c r="F160"/>
  <c r="F162"/>
  <c r="F163"/>
  <c r="F165"/>
  <c r="F166"/>
  <c r="F167"/>
  <c r="F168"/>
  <c r="F169"/>
  <c r="F170"/>
  <c r="F171"/>
  <c r="F173"/>
  <c r="F177"/>
  <c r="F178"/>
  <c r="F179"/>
  <c r="E157"/>
  <c r="E158"/>
  <c r="E159"/>
  <c r="E160"/>
  <c r="E162"/>
  <c r="E163"/>
  <c r="E165"/>
  <c r="E166"/>
  <c r="E167"/>
  <c r="E168"/>
  <c r="E169"/>
  <c r="E170"/>
  <c r="E171"/>
  <c r="E173"/>
  <c r="E177"/>
  <c r="E178"/>
  <c r="E179"/>
  <c r="D157"/>
  <c r="D158"/>
  <c r="D159"/>
  <c r="D160"/>
  <c r="D162"/>
  <c r="D163"/>
  <c r="D165"/>
  <c r="D166"/>
  <c r="D167"/>
  <c r="D168"/>
  <c r="D169"/>
  <c r="D170"/>
  <c r="D171"/>
  <c r="D173"/>
  <c r="D177"/>
  <c r="D178"/>
  <c r="D179"/>
  <c r="F164"/>
  <c r="F156"/>
  <c r="F112"/>
  <c r="F113"/>
  <c r="F114"/>
  <c r="F115"/>
  <c r="F116"/>
  <c r="F118"/>
  <c r="F119"/>
  <c r="F121"/>
  <c r="F122"/>
  <c r="F123"/>
  <c r="F124"/>
  <c r="F125"/>
  <c r="F126"/>
  <c r="F127"/>
  <c r="F128"/>
  <c r="F129"/>
  <c r="F131"/>
  <c r="F135"/>
  <c r="F136"/>
  <c r="F137"/>
  <c r="E112"/>
  <c r="E113"/>
  <c r="E114"/>
  <c r="E115"/>
  <c r="E116"/>
  <c r="E118"/>
  <c r="E119"/>
  <c r="E121"/>
  <c r="E122"/>
  <c r="E123"/>
  <c r="E124"/>
  <c r="E125"/>
  <c r="E126"/>
  <c r="E127"/>
  <c r="E128"/>
  <c r="E129"/>
  <c r="E131"/>
  <c r="E135"/>
  <c r="E136"/>
  <c r="E137"/>
  <c r="D112"/>
  <c r="D113"/>
  <c r="D114"/>
  <c r="D115"/>
  <c r="D116"/>
  <c r="D118"/>
  <c r="D119"/>
  <c r="D121"/>
  <c r="D122"/>
  <c r="D123"/>
  <c r="D124"/>
  <c r="D125"/>
  <c r="D126"/>
  <c r="D127"/>
  <c r="D128"/>
  <c r="D129"/>
  <c r="D131"/>
  <c r="D135"/>
  <c r="D136"/>
  <c r="D137"/>
  <c r="D120"/>
  <c r="D111"/>
  <c r="E161" l="1"/>
  <c r="C17"/>
  <c r="C10" s="1"/>
  <c r="E20"/>
  <c r="F20"/>
  <c r="D11"/>
  <c r="F11"/>
  <c r="E11"/>
  <c r="D164"/>
  <c r="E156"/>
  <c r="D156"/>
  <c r="E164"/>
  <c r="F161"/>
  <c r="D161"/>
  <c r="D20"/>
  <c r="F120"/>
  <c r="E111"/>
  <c r="E120"/>
  <c r="F111"/>
  <c r="F10" l="1"/>
  <c r="E10"/>
  <c r="D17"/>
  <c r="F17"/>
  <c r="E17"/>
  <c r="C30"/>
  <c r="D10"/>
  <c r="D117"/>
  <c r="F117"/>
  <c r="E117"/>
  <c r="D155" l="1"/>
  <c r="E155"/>
  <c r="F155"/>
  <c r="D30"/>
  <c r="E30"/>
  <c r="F30"/>
  <c r="D130"/>
  <c r="E130"/>
  <c r="F130"/>
  <c r="D110"/>
  <c r="F110"/>
  <c r="E110"/>
  <c r="F172" l="1"/>
  <c r="D172"/>
  <c r="E172"/>
  <c r="C33"/>
  <c r="C34" s="1"/>
  <c r="E32"/>
  <c r="F32"/>
  <c r="D32"/>
  <c r="C39"/>
  <c r="D132"/>
  <c r="E132"/>
  <c r="F132"/>
  <c r="E181" l="1"/>
  <c r="E183" s="1"/>
  <c r="D181"/>
  <c r="D183" s="1"/>
  <c r="F181"/>
  <c r="F183" s="1"/>
  <c r="F174"/>
  <c r="E174"/>
  <c r="D174"/>
  <c r="F39"/>
  <c r="E39"/>
  <c r="D39"/>
  <c r="D34"/>
  <c r="E34"/>
  <c r="F34"/>
  <c r="D33"/>
  <c r="F33"/>
  <c r="E33"/>
  <c r="C41"/>
  <c r="C42" s="1"/>
  <c r="C38"/>
  <c r="D133"/>
  <c r="F133"/>
  <c r="E133"/>
  <c r="D139"/>
  <c r="D141" s="1"/>
  <c r="F139"/>
  <c r="F141" s="1"/>
  <c r="E139"/>
  <c r="E141" s="1"/>
  <c r="F176" l="1"/>
  <c r="D176"/>
  <c r="E176"/>
  <c r="E175"/>
  <c r="D175"/>
  <c r="F175"/>
  <c r="D38"/>
  <c r="E38"/>
  <c r="F38"/>
  <c r="D138"/>
  <c r="E138"/>
  <c r="F138"/>
  <c r="D134"/>
  <c r="E134"/>
  <c r="F134"/>
  <c r="D180" l="1"/>
  <c r="E180"/>
  <c r="F180"/>
</calcChain>
</file>

<file path=xl/sharedStrings.xml><?xml version="1.0" encoding="utf-8"?>
<sst xmlns="http://schemas.openxmlformats.org/spreadsheetml/2006/main" count="267" uniqueCount="91">
  <si>
    <t>Виробнича собівартість, усього, зокрема:</t>
  </si>
  <si>
    <t>прямі матеріальні витрати, зокрема:</t>
  </si>
  <si>
    <t>покупна вода</t>
  </si>
  <si>
    <t>покупна вода у природному стані</t>
  </si>
  <si>
    <t>електроенергія</t>
  </si>
  <si>
    <t>інші прямі матеріальні витрати</t>
  </si>
  <si>
    <t>прямі витрати на оплату праці</t>
  </si>
  <si>
    <t>інші прямі витрати, зокрема:</t>
  </si>
  <si>
    <t>єдиний внесок на загальнообов’язкове державне соціальне страхування працівників</t>
  </si>
  <si>
    <t>амортизація основних виробничих засобів та нематеріальних активів, безпосередньо пов’язаних із наданням послуги</t>
  </si>
  <si>
    <t>інші прямі витрати:</t>
  </si>
  <si>
    <t>контроль насосного обладнання, підкачка</t>
  </si>
  <si>
    <t>ремонт насосного обладнання, оренда</t>
  </si>
  <si>
    <t>підкачка води</t>
  </si>
  <si>
    <t>інші</t>
  </si>
  <si>
    <t>загальновиробничі витрати</t>
  </si>
  <si>
    <t>Адміністративні витрати</t>
  </si>
  <si>
    <t>Витрати на збут</t>
  </si>
  <si>
    <t>Інші операційні витрати</t>
  </si>
  <si>
    <t>Фінансові витрати</t>
  </si>
  <si>
    <t>Усього витрат повної собівартості</t>
  </si>
  <si>
    <t>Витрати на відшкодування втрат</t>
  </si>
  <si>
    <t xml:space="preserve">Планований прибуток </t>
  </si>
  <si>
    <t>податок на прибуток</t>
  </si>
  <si>
    <t>чистий прибуток, зокрема: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</si>
  <si>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</si>
  <si>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</si>
  <si>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</si>
  <si>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</si>
  <si>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водопостачання для споживачів за відповідними тарифами</t>
  </si>
  <si>
    <t>Обсяг водопостачання споживачам, усього,зокрема на потреби (тис. куб. м):</t>
  </si>
  <si>
    <t>Середньозважений тариф</t>
  </si>
  <si>
    <t>інші прямі витрати</t>
  </si>
  <si>
    <t>до рішення виконавчого комітету</t>
  </si>
  <si>
    <t>Ніжинської міської ради</t>
  </si>
  <si>
    <t xml:space="preserve"> №              від                  2021р.</t>
  </si>
  <si>
    <t>Додаток  1</t>
  </si>
  <si>
    <t xml:space="preserve">Структура тарифу на послугу з централізованого водопостачання  по </t>
  </si>
  <si>
    <t xml:space="preserve"> комунальному підприємству "Ніжинське управління водопровідно каналізаційного господарства"</t>
  </si>
  <si>
    <t>№ пп</t>
  </si>
  <si>
    <t>Найменування показників</t>
  </si>
  <si>
    <t>Сумарні тарифні витрати, тис.грн. на рік</t>
  </si>
  <si>
    <t>для потреб населення  за індивідуальними договорами</t>
  </si>
  <si>
    <t>для потреб бюджетних установ</t>
  </si>
  <si>
    <t>для потреб інших споживачів (крім населення)</t>
  </si>
  <si>
    <t xml:space="preserve">Тарифи, грн/м куб </t>
  </si>
  <si>
    <t>Додаток  2</t>
  </si>
  <si>
    <t>послуги сторонніх підприємств з очистки стоків</t>
  </si>
  <si>
    <t>перекачка фекальних скидів</t>
  </si>
  <si>
    <t>Витрати повної собівартості, усього</t>
  </si>
  <si>
    <t>Планований прибуток</t>
  </si>
  <si>
    <t>Вартість водовідведення споживачам за відповідними тарифами</t>
  </si>
  <si>
    <t>Тариф на централізоване водопостачання з урахуванням ПДВ</t>
  </si>
  <si>
    <t xml:space="preserve">Структура тарифу на послугу з централізованого водовідведення  по </t>
  </si>
  <si>
    <t>Тариф на централізоване водовідведення з урахуванням ПДВ</t>
  </si>
  <si>
    <t>Додаток  3</t>
  </si>
  <si>
    <t xml:space="preserve">Структура витрат на послугу з централізованого водопостачання  по </t>
  </si>
  <si>
    <t xml:space="preserve">Структура витрат на послугу з централізованого водовідведення  по </t>
  </si>
  <si>
    <t>Додаток  4</t>
  </si>
  <si>
    <t>1.1</t>
  </si>
  <si>
    <t>1.1.1</t>
  </si>
  <si>
    <t>1.1.2</t>
  </si>
  <si>
    <t>1.1.3</t>
  </si>
  <si>
    <t>1.1.4</t>
  </si>
  <si>
    <t>1.2</t>
  </si>
  <si>
    <t>1.3</t>
  </si>
  <si>
    <t>1.3.1</t>
  </si>
  <si>
    <t>1.3.2</t>
  </si>
  <si>
    <t>1.3.3</t>
  </si>
  <si>
    <t>1.3.3.1</t>
  </si>
  <si>
    <t>1.3.3.2.</t>
  </si>
  <si>
    <t>1.3.3.3.</t>
  </si>
  <si>
    <t>1.3.3.4</t>
  </si>
  <si>
    <t>1.4</t>
  </si>
  <si>
    <t>2</t>
  </si>
  <si>
    <t>8.1</t>
  </si>
  <si>
    <t>8.2</t>
  </si>
  <si>
    <t>8.2.1</t>
  </si>
  <si>
    <t>8.2.2</t>
  </si>
  <si>
    <t>8.2.3</t>
  </si>
  <si>
    <t>8.2.4.</t>
  </si>
  <si>
    <t>9</t>
  </si>
  <si>
    <t>10</t>
  </si>
  <si>
    <t>(Проект)</t>
  </si>
  <si>
    <t>11</t>
  </si>
  <si>
    <t>(проект)</t>
  </si>
  <si>
    <t>1.3.3.1.</t>
  </si>
  <si>
    <t>8.2.4</t>
  </si>
  <si>
    <t>Обсяг водовідведення споживачам, усього,</t>
  </si>
  <si>
    <t>12</t>
  </si>
  <si>
    <t xml:space="preserve">для потреб населення 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</si>
</sst>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0">
    <xf numFmtId="0" fontId="0" fillId="0" borderId="0" xfId="0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8" fillId="0" borderId="6" xfId="0" applyNumberFormat="1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2" fontId="8" fillId="0" borderId="6" xfId="0" applyNumberFormat="1" applyFont="1" applyFill="1" applyBorder="1" applyAlignment="1">
      <alignment vertical="top" wrapText="1"/>
    </xf>
    <xf numFmtId="2" fontId="8" fillId="0" borderId="7" xfId="0" applyNumberFormat="1" applyFont="1" applyFill="1" applyBorder="1" applyAlignment="1">
      <alignment vertical="top" wrapText="1"/>
    </xf>
    <xf numFmtId="2" fontId="8" fillId="0" borderId="1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2" fontId="8" fillId="0" borderId="1" xfId="0" applyNumberFormat="1" applyFont="1" applyFill="1" applyBorder="1" applyAlignment="1">
      <alignment vertical="top" wrapText="1"/>
    </xf>
    <xf numFmtId="2" fontId="8" fillId="0" borderId="7" xfId="0" applyNumberFormat="1" applyFont="1" applyBorder="1" applyAlignment="1">
      <alignment vertical="top" wrapText="1"/>
    </xf>
    <xf numFmtId="2" fontId="8" fillId="0" borderId="0" xfId="0" applyNumberFormat="1" applyFont="1" applyBorder="1" applyAlignment="1">
      <alignment vertical="top" wrapText="1"/>
    </xf>
    <xf numFmtId="2" fontId="8" fillId="0" borderId="11" xfId="0" applyNumberFormat="1" applyFont="1" applyBorder="1" applyAlignment="1">
      <alignment vertical="top" wrapText="1"/>
    </xf>
    <xf numFmtId="2" fontId="8" fillId="0" borderId="8" xfId="0" applyNumberFormat="1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14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wrapText="1"/>
    </xf>
    <xf numFmtId="49" fontId="6" fillId="0" borderId="15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0" fontId="6" fillId="0" borderId="13" xfId="0" applyFont="1" applyBorder="1" applyAlignment="1">
      <alignment horizontal="center" vertical="top" wrapText="1"/>
    </xf>
    <xf numFmtId="0" fontId="8" fillId="0" borderId="16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5" fillId="0" borderId="0" xfId="2" applyFont="1" applyAlignment="1"/>
    <xf numFmtId="0" fontId="11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9" fillId="0" borderId="1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/>
    </xf>
    <xf numFmtId="0" fontId="5" fillId="0" borderId="0" xfId="2" applyFont="1" applyAlignment="1">
      <alignment horizontal="center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5" fillId="0" borderId="0" xfId="2" applyFont="1" applyAlignment="1">
      <alignment horizontal="right"/>
    </xf>
  </cellXfs>
  <cellStyles count="3">
    <cellStyle name="Обычный" xfId="0" builtinId="0"/>
    <cellStyle name="Обычный 14" xfId="1"/>
    <cellStyle name="Обычный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0"/>
  <sheetViews>
    <sheetView tabSelected="1" workbookViewId="0">
      <selection activeCell="A98" sqref="A98:XFD98"/>
    </sheetView>
  </sheetViews>
  <sheetFormatPr defaultRowHeight="15"/>
  <cols>
    <col min="1" max="1" width="7" customWidth="1"/>
    <col min="2" max="2" width="39" customWidth="1"/>
    <col min="3" max="3" width="9.42578125" customWidth="1"/>
    <col min="4" max="4" width="9.85546875" customWidth="1"/>
    <col min="5" max="5" width="10" customWidth="1"/>
    <col min="6" max="6" width="10.5703125" customWidth="1"/>
  </cols>
  <sheetData>
    <row r="1" spans="1:8">
      <c r="C1" s="53" t="s">
        <v>36</v>
      </c>
      <c r="D1" s="53"/>
      <c r="E1" s="53"/>
      <c r="F1" s="53"/>
      <c r="G1" s="43"/>
      <c r="H1" s="43"/>
    </row>
    <row r="2" spans="1:8">
      <c r="C2" s="53" t="s">
        <v>33</v>
      </c>
      <c r="D2" s="53"/>
      <c r="E2" s="53"/>
      <c r="F2" s="53"/>
      <c r="G2" s="43"/>
      <c r="H2" s="43"/>
    </row>
    <row r="3" spans="1:8">
      <c r="C3" s="53" t="s">
        <v>34</v>
      </c>
      <c r="D3" s="53"/>
      <c r="E3" s="53"/>
      <c r="F3" s="53"/>
      <c r="G3" s="43"/>
      <c r="H3" s="43"/>
    </row>
    <row r="4" spans="1:8">
      <c r="C4" s="53" t="s">
        <v>35</v>
      </c>
      <c r="D4" s="53"/>
      <c r="E4" s="53"/>
      <c r="F4" s="53"/>
      <c r="G4" s="43"/>
      <c r="H4" s="43"/>
    </row>
    <row r="5" spans="1:8" ht="24" customHeight="1">
      <c r="A5" s="56" t="s">
        <v>37</v>
      </c>
      <c r="B5" s="56"/>
      <c r="C5" s="56"/>
      <c r="D5" s="56"/>
      <c r="E5" s="56"/>
      <c r="F5" s="56"/>
      <c r="G5" s="45"/>
      <c r="H5" s="45"/>
    </row>
    <row r="6" spans="1:8" ht="25.5" customHeight="1">
      <c r="A6" s="54" t="s">
        <v>38</v>
      </c>
      <c r="B6" s="55"/>
      <c r="C6" s="55"/>
      <c r="D6" s="55"/>
      <c r="E6" s="55"/>
      <c r="F6" s="55"/>
      <c r="G6" s="44"/>
      <c r="H6" s="44"/>
    </row>
    <row r="7" spans="1:8" ht="25.5" customHeight="1">
      <c r="A7" s="47" t="s">
        <v>39</v>
      </c>
      <c r="B7" s="48" t="s">
        <v>40</v>
      </c>
      <c r="C7" s="50" t="s">
        <v>41</v>
      </c>
      <c r="D7" s="52" t="s">
        <v>45</v>
      </c>
      <c r="E7" s="52"/>
      <c r="F7" s="52"/>
    </row>
    <row r="8" spans="1:8" ht="56.25">
      <c r="A8" s="47"/>
      <c r="B8" s="49"/>
      <c r="C8" s="51"/>
      <c r="D8" s="16" t="s">
        <v>90</v>
      </c>
      <c r="E8" s="16" t="s">
        <v>43</v>
      </c>
      <c r="F8" s="17" t="s">
        <v>44</v>
      </c>
    </row>
    <row r="9" spans="1:8" ht="15.75" thickBot="1">
      <c r="A9" s="19"/>
      <c r="B9" s="14"/>
      <c r="C9" s="14"/>
      <c r="D9" s="15"/>
      <c r="F9" s="1"/>
    </row>
    <row r="10" spans="1:8" ht="32.25" thickBot="1">
      <c r="A10" s="28">
        <v>1</v>
      </c>
      <c r="B10" s="4" t="s">
        <v>0</v>
      </c>
      <c r="C10" s="11">
        <f>C11+C16+C17+C25</f>
        <v>27234.03</v>
      </c>
      <c r="D10" s="18">
        <f>C10/2025.72</f>
        <v>13.444123570878501</v>
      </c>
      <c r="E10" s="18">
        <f>C10/2025.72</f>
        <v>13.444123570878501</v>
      </c>
      <c r="F10" s="13">
        <f>C10/2025.72</f>
        <v>13.444123570878501</v>
      </c>
    </row>
    <row r="11" spans="1:8" ht="16.5" thickBot="1">
      <c r="A11" s="29" t="s">
        <v>59</v>
      </c>
      <c r="B11" s="4" t="s">
        <v>1</v>
      </c>
      <c r="C11" s="11">
        <f>C12+C13+C14+C15</f>
        <v>9427.66</v>
      </c>
      <c r="D11" s="18">
        <f t="shared" ref="D11:D38" si="0">C11/2025.72</f>
        <v>4.6539798195209601</v>
      </c>
      <c r="E11" s="18">
        <f t="shared" ref="E11:E39" si="1">C11/2025.72</f>
        <v>4.6539798195209601</v>
      </c>
      <c r="F11" s="13">
        <f t="shared" ref="F11:F39" si="2">C11/2025.72</f>
        <v>4.6539798195209601</v>
      </c>
    </row>
    <row r="12" spans="1:8" ht="16.5" thickBot="1">
      <c r="A12" s="29" t="s">
        <v>60</v>
      </c>
      <c r="B12" s="4" t="s">
        <v>2</v>
      </c>
      <c r="C12" s="10"/>
      <c r="D12" s="18">
        <f t="shared" si="0"/>
        <v>0</v>
      </c>
      <c r="E12" s="18">
        <f t="shared" si="1"/>
        <v>0</v>
      </c>
      <c r="F12" s="13">
        <f t="shared" si="2"/>
        <v>0</v>
      </c>
    </row>
    <row r="13" spans="1:8" ht="16.5" thickBot="1">
      <c r="A13" s="29" t="s">
        <v>61</v>
      </c>
      <c r="B13" s="4" t="s">
        <v>3</v>
      </c>
      <c r="C13" s="10"/>
      <c r="D13" s="18">
        <f t="shared" si="0"/>
        <v>0</v>
      </c>
      <c r="E13" s="18">
        <f t="shared" si="1"/>
        <v>0</v>
      </c>
      <c r="F13" s="13">
        <f t="shared" si="2"/>
        <v>0</v>
      </c>
    </row>
    <row r="14" spans="1:8" ht="16.5" thickBot="1">
      <c r="A14" s="29" t="s">
        <v>62</v>
      </c>
      <c r="B14" s="4" t="s">
        <v>4</v>
      </c>
      <c r="C14" s="10">
        <v>8960.7999999999993</v>
      </c>
      <c r="D14" s="18">
        <f t="shared" si="0"/>
        <v>4.4235136149122285</v>
      </c>
      <c r="E14" s="18">
        <f t="shared" si="1"/>
        <v>4.4235136149122285</v>
      </c>
      <c r="F14" s="13">
        <f t="shared" si="2"/>
        <v>4.4235136149122285</v>
      </c>
    </row>
    <row r="15" spans="1:8" ht="16.5" thickBot="1">
      <c r="A15" s="29" t="s">
        <v>63</v>
      </c>
      <c r="B15" s="4" t="s">
        <v>5</v>
      </c>
      <c r="C15" s="11">
        <v>466.86</v>
      </c>
      <c r="D15" s="18">
        <f t="shared" si="0"/>
        <v>0.23046620460873171</v>
      </c>
      <c r="E15" s="18">
        <f t="shared" si="1"/>
        <v>0.23046620460873171</v>
      </c>
      <c r="F15" s="13">
        <f t="shared" si="2"/>
        <v>0.23046620460873171</v>
      </c>
    </row>
    <row r="16" spans="1:8" ht="16.5" thickBot="1">
      <c r="A16" s="29" t="s">
        <v>64</v>
      </c>
      <c r="B16" s="4" t="s">
        <v>6</v>
      </c>
      <c r="C16" s="10">
        <v>7031.19</v>
      </c>
      <c r="D16" s="18">
        <f t="shared" si="0"/>
        <v>3.4709584740240507</v>
      </c>
      <c r="E16" s="18">
        <f t="shared" si="1"/>
        <v>3.4709584740240507</v>
      </c>
      <c r="F16" s="13">
        <f t="shared" si="2"/>
        <v>3.4709584740240507</v>
      </c>
    </row>
    <row r="17" spans="1:6" ht="16.5" thickBot="1">
      <c r="A17" s="29" t="s">
        <v>65</v>
      </c>
      <c r="B17" s="5" t="s">
        <v>7</v>
      </c>
      <c r="C17" s="12">
        <f>C18+C19+C20</f>
        <v>2265</v>
      </c>
      <c r="D17" s="18">
        <f t="shared" si="0"/>
        <v>1.1181209643978438</v>
      </c>
      <c r="E17" s="18">
        <f t="shared" si="1"/>
        <v>1.1181209643978438</v>
      </c>
      <c r="F17" s="13">
        <f t="shared" si="2"/>
        <v>1.1181209643978438</v>
      </c>
    </row>
    <row r="18" spans="1:6" ht="48" thickBot="1">
      <c r="A18" s="30" t="s">
        <v>66</v>
      </c>
      <c r="B18" s="6" t="s">
        <v>8</v>
      </c>
      <c r="C18" s="20">
        <v>1358.81</v>
      </c>
      <c r="D18" s="18">
        <f t="shared" si="0"/>
        <v>0.67077878482712316</v>
      </c>
      <c r="E18" s="18">
        <f t="shared" si="1"/>
        <v>0.67077878482712316</v>
      </c>
      <c r="F18" s="13">
        <f t="shared" si="2"/>
        <v>0.67077878482712316</v>
      </c>
    </row>
    <row r="19" spans="1:6" ht="63.75" thickBot="1">
      <c r="A19" s="29" t="s">
        <v>67</v>
      </c>
      <c r="B19" s="4" t="s">
        <v>9</v>
      </c>
      <c r="C19" s="10">
        <v>641.42999999999995</v>
      </c>
      <c r="D19" s="18">
        <f t="shared" si="0"/>
        <v>0.31664297138795094</v>
      </c>
      <c r="E19" s="18">
        <f t="shared" si="1"/>
        <v>0.31664297138795094</v>
      </c>
      <c r="F19" s="13">
        <f t="shared" si="2"/>
        <v>0.31664297138795094</v>
      </c>
    </row>
    <row r="20" spans="1:6" ht="16.5" thickBot="1">
      <c r="A20" s="29" t="s">
        <v>68</v>
      </c>
      <c r="B20" s="4" t="s">
        <v>10</v>
      </c>
      <c r="C20" s="11">
        <f>C21+C22+C23+C24</f>
        <v>264.76</v>
      </c>
      <c r="D20" s="18">
        <f t="shared" si="0"/>
        <v>0.13069920818276959</v>
      </c>
      <c r="E20" s="18">
        <f t="shared" si="1"/>
        <v>0.13069920818276959</v>
      </c>
      <c r="F20" s="13">
        <f t="shared" si="2"/>
        <v>0.13069920818276959</v>
      </c>
    </row>
    <row r="21" spans="1:6" ht="32.25" thickBot="1">
      <c r="A21" s="29" t="s">
        <v>69</v>
      </c>
      <c r="B21" s="4" t="s">
        <v>11</v>
      </c>
      <c r="C21" s="11">
        <v>225.21</v>
      </c>
      <c r="D21" s="18">
        <f t="shared" si="0"/>
        <v>0.11117528582429952</v>
      </c>
      <c r="E21" s="18">
        <f t="shared" si="1"/>
        <v>0.11117528582429952</v>
      </c>
      <c r="F21" s="13">
        <f t="shared" si="2"/>
        <v>0.11117528582429952</v>
      </c>
    </row>
    <row r="22" spans="1:6" ht="32.25" thickBot="1">
      <c r="A22" s="29" t="s">
        <v>70</v>
      </c>
      <c r="B22" s="4" t="s">
        <v>12</v>
      </c>
      <c r="C22" s="11">
        <v>10.77</v>
      </c>
      <c r="D22" s="18">
        <f t="shared" si="0"/>
        <v>5.3166281618387537E-3</v>
      </c>
      <c r="E22" s="18">
        <f t="shared" si="1"/>
        <v>5.3166281618387537E-3</v>
      </c>
      <c r="F22" s="13">
        <f t="shared" si="2"/>
        <v>5.3166281618387537E-3</v>
      </c>
    </row>
    <row r="23" spans="1:6" ht="32.25" thickBot="1">
      <c r="A23" s="29" t="s">
        <v>71</v>
      </c>
      <c r="B23" s="4" t="s">
        <v>13</v>
      </c>
      <c r="C23" s="11">
        <v>23.39</v>
      </c>
      <c r="D23" s="18">
        <f t="shared" si="0"/>
        <v>1.1546511857512392E-2</v>
      </c>
      <c r="E23" s="18">
        <f t="shared" si="1"/>
        <v>1.1546511857512392E-2</v>
      </c>
      <c r="F23" s="13">
        <f t="shared" si="2"/>
        <v>1.1546511857512392E-2</v>
      </c>
    </row>
    <row r="24" spans="1:6" ht="32.25" thickBot="1">
      <c r="A24" s="29" t="s">
        <v>72</v>
      </c>
      <c r="B24" s="4" t="s">
        <v>14</v>
      </c>
      <c r="C24" s="11">
        <v>5.39</v>
      </c>
      <c r="D24" s="18">
        <f t="shared" si="0"/>
        <v>2.6607823391189304E-3</v>
      </c>
      <c r="E24" s="18">
        <f t="shared" si="1"/>
        <v>2.6607823391189304E-3</v>
      </c>
      <c r="F24" s="13">
        <f t="shared" si="2"/>
        <v>2.6607823391189304E-3</v>
      </c>
    </row>
    <row r="25" spans="1:6" ht="16.5" thickBot="1">
      <c r="A25" s="31" t="s">
        <v>73</v>
      </c>
      <c r="B25" s="7" t="s">
        <v>15</v>
      </c>
      <c r="C25" s="11">
        <v>8510.18</v>
      </c>
      <c r="D25" s="18">
        <f t="shared" si="0"/>
        <v>4.2010643129356477</v>
      </c>
      <c r="E25" s="18">
        <f t="shared" si="1"/>
        <v>4.2010643129356477</v>
      </c>
      <c r="F25" s="13">
        <f t="shared" si="2"/>
        <v>4.2010643129356477</v>
      </c>
    </row>
    <row r="26" spans="1:6" ht="16.5" thickBot="1">
      <c r="A26" s="29" t="s">
        <v>74</v>
      </c>
      <c r="B26" s="7" t="s">
        <v>16</v>
      </c>
      <c r="C26" s="10">
        <v>2735.84</v>
      </c>
      <c r="D26" s="18">
        <f t="shared" si="0"/>
        <v>1.3505519025334203</v>
      </c>
      <c r="E26" s="18">
        <f t="shared" si="1"/>
        <v>1.3505519025334203</v>
      </c>
      <c r="F26" s="13">
        <f t="shared" si="2"/>
        <v>1.3505519025334203</v>
      </c>
    </row>
    <row r="27" spans="1:6" ht="16.5" thickBot="1">
      <c r="A27" s="29">
        <v>3</v>
      </c>
      <c r="B27" s="7" t="s">
        <v>17</v>
      </c>
      <c r="C27" s="10">
        <v>368.14</v>
      </c>
      <c r="D27" s="18">
        <f t="shared" si="0"/>
        <v>0.18173291471674269</v>
      </c>
      <c r="E27" s="18">
        <f t="shared" si="1"/>
        <v>0.18173291471674269</v>
      </c>
      <c r="F27" s="13">
        <f t="shared" si="2"/>
        <v>0.18173291471674269</v>
      </c>
    </row>
    <row r="28" spans="1:6" ht="16.5" thickBot="1">
      <c r="A28" s="29">
        <v>4</v>
      </c>
      <c r="B28" s="4" t="s">
        <v>18</v>
      </c>
      <c r="C28" s="10"/>
      <c r="D28" s="18">
        <f t="shared" si="0"/>
        <v>0</v>
      </c>
      <c r="E28" s="18">
        <f t="shared" si="1"/>
        <v>0</v>
      </c>
      <c r="F28" s="13">
        <f t="shared" si="2"/>
        <v>0</v>
      </c>
    </row>
    <row r="29" spans="1:6" ht="16.5" thickBot="1">
      <c r="A29" s="29">
        <v>5</v>
      </c>
      <c r="B29" s="4" t="s">
        <v>19</v>
      </c>
      <c r="C29" s="10"/>
      <c r="D29" s="18">
        <f t="shared" si="0"/>
        <v>0</v>
      </c>
      <c r="E29" s="18">
        <f t="shared" si="1"/>
        <v>0</v>
      </c>
      <c r="F29" s="13">
        <f t="shared" si="2"/>
        <v>0</v>
      </c>
    </row>
    <row r="30" spans="1:6" ht="16.5" thickBot="1">
      <c r="A30" s="29">
        <v>6</v>
      </c>
      <c r="B30" s="7" t="s">
        <v>20</v>
      </c>
      <c r="C30" s="11">
        <f>C10+C26+C27+C28+C29</f>
        <v>30338.01</v>
      </c>
      <c r="D30" s="18">
        <f t="shared" si="0"/>
        <v>14.976408388128664</v>
      </c>
      <c r="E30" s="18">
        <f t="shared" si="1"/>
        <v>14.976408388128664</v>
      </c>
      <c r="F30" s="13">
        <f t="shared" si="2"/>
        <v>14.976408388128664</v>
      </c>
    </row>
    <row r="31" spans="1:6" ht="16.5" thickBot="1">
      <c r="A31" s="29">
        <v>7</v>
      </c>
      <c r="B31" s="4" t="s">
        <v>21</v>
      </c>
      <c r="C31" s="10"/>
      <c r="D31" s="18">
        <f t="shared" si="0"/>
        <v>0</v>
      </c>
      <c r="E31" s="18">
        <f t="shared" si="1"/>
        <v>0</v>
      </c>
      <c r="F31" s="13">
        <f t="shared" si="2"/>
        <v>0</v>
      </c>
    </row>
    <row r="32" spans="1:6" ht="16.5" thickBot="1">
      <c r="A32" s="29">
        <v>8</v>
      </c>
      <c r="B32" s="7" t="s">
        <v>22</v>
      </c>
      <c r="C32" s="8">
        <v>1183.18</v>
      </c>
      <c r="D32" s="18">
        <f t="shared" si="0"/>
        <v>0.58407874730959863</v>
      </c>
      <c r="E32" s="18">
        <f t="shared" si="1"/>
        <v>0.58407874730959863</v>
      </c>
      <c r="F32" s="13">
        <f t="shared" si="2"/>
        <v>0.58407874730959863</v>
      </c>
    </row>
    <row r="33" spans="1:8" ht="16.5" thickBot="1">
      <c r="A33" s="29" t="s">
        <v>75</v>
      </c>
      <c r="B33" s="4" t="s">
        <v>23</v>
      </c>
      <c r="C33" s="8">
        <f>C32*0.18</f>
        <v>212.97239999999999</v>
      </c>
      <c r="D33" s="18">
        <f t="shared" si="0"/>
        <v>0.10513417451572774</v>
      </c>
      <c r="E33" s="18">
        <f t="shared" si="1"/>
        <v>0.10513417451572774</v>
      </c>
      <c r="F33" s="13">
        <f t="shared" si="2"/>
        <v>0.10513417451572774</v>
      </c>
    </row>
    <row r="34" spans="1:8" ht="16.5" thickBot="1">
      <c r="A34" s="29" t="s">
        <v>76</v>
      </c>
      <c r="B34" s="4" t="s">
        <v>24</v>
      </c>
      <c r="C34" s="8">
        <f>C32-C33</f>
        <v>970.20760000000007</v>
      </c>
      <c r="D34" s="18">
        <f t="shared" si="0"/>
        <v>0.47894457279387087</v>
      </c>
      <c r="E34" s="18">
        <f t="shared" si="1"/>
        <v>0.47894457279387087</v>
      </c>
      <c r="F34" s="13">
        <f t="shared" si="2"/>
        <v>0.47894457279387087</v>
      </c>
    </row>
    <row r="35" spans="1:8" ht="16.5" thickBot="1">
      <c r="A35" s="29" t="s">
        <v>77</v>
      </c>
      <c r="B35" s="4" t="s">
        <v>25</v>
      </c>
      <c r="C35" s="9"/>
      <c r="D35" s="18">
        <f t="shared" si="0"/>
        <v>0</v>
      </c>
      <c r="E35" s="18">
        <f t="shared" si="1"/>
        <v>0</v>
      </c>
      <c r="F35" s="13">
        <f t="shared" si="2"/>
        <v>0</v>
      </c>
    </row>
    <row r="36" spans="1:8" ht="16.5" thickBot="1">
      <c r="A36" s="29" t="s">
        <v>78</v>
      </c>
      <c r="B36" s="4" t="s">
        <v>26</v>
      </c>
      <c r="C36" s="9"/>
      <c r="D36" s="18">
        <f t="shared" si="0"/>
        <v>0</v>
      </c>
      <c r="E36" s="18">
        <f t="shared" si="1"/>
        <v>0</v>
      </c>
      <c r="F36" s="13">
        <f t="shared" si="2"/>
        <v>0</v>
      </c>
    </row>
    <row r="37" spans="1:8" ht="32.25" thickBot="1">
      <c r="A37" s="29" t="s">
        <v>79</v>
      </c>
      <c r="B37" s="4" t="s">
        <v>27</v>
      </c>
      <c r="C37" s="9"/>
      <c r="D37" s="18">
        <f t="shared" si="0"/>
        <v>0</v>
      </c>
      <c r="E37" s="18">
        <f t="shared" si="1"/>
        <v>0</v>
      </c>
      <c r="F37" s="13">
        <f t="shared" si="2"/>
        <v>0</v>
      </c>
    </row>
    <row r="38" spans="1:8" ht="33" customHeight="1" thickBot="1">
      <c r="A38" s="29" t="s">
        <v>80</v>
      </c>
      <c r="B38" s="4" t="s">
        <v>28</v>
      </c>
      <c r="C38" s="8">
        <f>C34</f>
        <v>970.20760000000007</v>
      </c>
      <c r="D38" s="18">
        <f t="shared" si="0"/>
        <v>0.47894457279387087</v>
      </c>
      <c r="E38" s="18">
        <f t="shared" si="1"/>
        <v>0.47894457279387087</v>
      </c>
      <c r="F38" s="13">
        <f t="shared" si="2"/>
        <v>0.47894457279387087</v>
      </c>
    </row>
    <row r="39" spans="1:8" ht="31.5" customHeight="1" thickBot="1">
      <c r="A39" s="29" t="s">
        <v>81</v>
      </c>
      <c r="B39" s="7" t="s">
        <v>29</v>
      </c>
      <c r="C39" s="8">
        <f>C30+C32</f>
        <v>31521.19</v>
      </c>
      <c r="D39" s="18">
        <f>C39/2025.72</f>
        <v>15.560487135438263</v>
      </c>
      <c r="E39" s="18">
        <f t="shared" si="1"/>
        <v>15.560487135438263</v>
      </c>
      <c r="F39" s="13">
        <f t="shared" si="2"/>
        <v>15.560487135438263</v>
      </c>
    </row>
    <row r="40" spans="1:8" ht="47.25">
      <c r="A40" s="32" t="s">
        <v>82</v>
      </c>
      <c r="B40" s="26" t="s">
        <v>30</v>
      </c>
      <c r="C40" s="22">
        <v>2025.72</v>
      </c>
      <c r="D40" s="13">
        <v>1802.2</v>
      </c>
      <c r="E40" s="13">
        <v>82.72</v>
      </c>
      <c r="F40" s="13">
        <v>140.80000000000001</v>
      </c>
    </row>
    <row r="41" spans="1:8" ht="16.5" thickBot="1">
      <c r="A41" s="33" t="s">
        <v>84</v>
      </c>
      <c r="B41" s="7" t="s">
        <v>31</v>
      </c>
      <c r="C41" s="13">
        <f>C39/C40</f>
        <v>15.560487135438263</v>
      </c>
      <c r="D41" s="13">
        <f>D39</f>
        <v>15.560487135438263</v>
      </c>
      <c r="E41" s="13">
        <f t="shared" ref="E41:F41" si="3">E39</f>
        <v>15.560487135438263</v>
      </c>
      <c r="F41" s="13">
        <f t="shared" si="3"/>
        <v>15.560487135438263</v>
      </c>
    </row>
    <row r="42" spans="1:8" ht="47.25">
      <c r="A42" s="1">
        <v>12</v>
      </c>
      <c r="B42" s="39" t="s">
        <v>52</v>
      </c>
      <c r="C42" s="13">
        <f>C41*1.2</f>
        <v>18.672584562525916</v>
      </c>
      <c r="D42" s="13">
        <f>D41*1.2</f>
        <v>18.672584562525916</v>
      </c>
      <c r="E42" s="13">
        <f t="shared" ref="E42:F42" si="4">E41*1.2</f>
        <v>18.672584562525916</v>
      </c>
      <c r="F42" s="13">
        <f t="shared" si="4"/>
        <v>18.672584562525916</v>
      </c>
    </row>
    <row r="44" spans="1:8">
      <c r="C44" s="53" t="s">
        <v>46</v>
      </c>
      <c r="D44" s="53"/>
      <c r="E44" s="53"/>
      <c r="F44" s="53"/>
      <c r="G44" s="43"/>
      <c r="H44" s="43"/>
    </row>
    <row r="45" spans="1:8">
      <c r="C45" s="53" t="s">
        <v>33</v>
      </c>
      <c r="D45" s="53"/>
      <c r="E45" s="53"/>
      <c r="F45" s="53"/>
      <c r="G45" s="43"/>
      <c r="H45" s="43"/>
    </row>
    <row r="46" spans="1:8">
      <c r="C46" s="53" t="s">
        <v>34</v>
      </c>
      <c r="D46" s="53"/>
      <c r="E46" s="53"/>
      <c r="F46" s="53"/>
      <c r="G46" s="43"/>
      <c r="H46" s="43"/>
    </row>
    <row r="47" spans="1:8">
      <c r="C47" s="53" t="s">
        <v>35</v>
      </c>
      <c r="D47" s="53"/>
      <c r="E47" s="53"/>
      <c r="F47" s="53"/>
      <c r="G47" s="43"/>
      <c r="H47" s="43"/>
    </row>
    <row r="50" spans="1:8" ht="15.75" customHeight="1">
      <c r="A50" s="56" t="s">
        <v>53</v>
      </c>
      <c r="B50" s="56"/>
      <c r="C50" s="56"/>
      <c r="D50" s="56"/>
      <c r="E50" s="56"/>
      <c r="F50" s="56"/>
      <c r="G50" s="45"/>
      <c r="H50" s="45"/>
    </row>
    <row r="51" spans="1:8" ht="32.25" customHeight="1">
      <c r="A51" s="54" t="s">
        <v>38</v>
      </c>
      <c r="B51" s="55"/>
      <c r="C51" s="55"/>
      <c r="D51" s="55"/>
      <c r="E51" s="55"/>
      <c r="F51" s="55"/>
      <c r="G51" s="44"/>
      <c r="H51" s="44"/>
    </row>
    <row r="52" spans="1:8">
      <c r="A52" s="47" t="s">
        <v>39</v>
      </c>
      <c r="B52" s="48" t="s">
        <v>40</v>
      </c>
      <c r="C52" s="50" t="s">
        <v>41</v>
      </c>
      <c r="D52" s="52" t="s">
        <v>45</v>
      </c>
      <c r="E52" s="52"/>
      <c r="F52" s="52"/>
    </row>
    <row r="53" spans="1:8" ht="90">
      <c r="A53" s="47"/>
      <c r="B53" s="49"/>
      <c r="C53" s="51"/>
      <c r="D53" s="16" t="s">
        <v>42</v>
      </c>
      <c r="E53" s="16" t="s">
        <v>43</v>
      </c>
      <c r="F53" s="17" t="s">
        <v>44</v>
      </c>
    </row>
    <row r="54" spans="1:8">
      <c r="A54" s="19"/>
      <c r="B54" s="14"/>
      <c r="C54" s="14"/>
      <c r="D54" s="15"/>
      <c r="F54" s="1"/>
    </row>
    <row r="55" spans="1:8" ht="32.25" thickBot="1">
      <c r="A55" s="36">
        <v>1</v>
      </c>
      <c r="B55" s="4" t="s">
        <v>0</v>
      </c>
      <c r="C55" s="11">
        <f>C56+C60+C61+C67</f>
        <v>33309.089999999997</v>
      </c>
      <c r="D55" s="8">
        <f>C55/1341.74</f>
        <v>24.825294021196353</v>
      </c>
      <c r="E55" s="18">
        <f>C55/1341.74</f>
        <v>24.825294021196353</v>
      </c>
      <c r="F55" s="13">
        <f>C55/1341.74</f>
        <v>24.825294021196353</v>
      </c>
    </row>
    <row r="56" spans="1:8" ht="16.5" thickBot="1">
      <c r="A56" s="29" t="s">
        <v>59</v>
      </c>
      <c r="B56" s="4" t="s">
        <v>1</v>
      </c>
      <c r="C56" s="10">
        <f>C57+C58+C59</f>
        <v>7157.51</v>
      </c>
      <c r="D56" s="8">
        <f t="shared" ref="D56:D80" si="5">C56/1341.74</f>
        <v>5.3344984870392178</v>
      </c>
      <c r="E56" s="18">
        <f t="shared" ref="E56:E81" si="6">C56/1341.74</f>
        <v>5.3344984870392178</v>
      </c>
      <c r="F56" s="13">
        <f t="shared" ref="F56:F81" si="7">C56/1341.74</f>
        <v>5.3344984870392178</v>
      </c>
    </row>
    <row r="57" spans="1:8" ht="32.25" thickBot="1">
      <c r="A57" s="29" t="s">
        <v>60</v>
      </c>
      <c r="B57" s="4" t="s">
        <v>47</v>
      </c>
      <c r="C57" s="10"/>
      <c r="D57" s="8">
        <f t="shared" si="5"/>
        <v>0</v>
      </c>
      <c r="E57" s="18">
        <f t="shared" si="6"/>
        <v>0</v>
      </c>
      <c r="F57" s="13">
        <f t="shared" si="7"/>
        <v>0</v>
      </c>
    </row>
    <row r="58" spans="1:8" ht="16.5" thickBot="1">
      <c r="A58" s="29" t="s">
        <v>61</v>
      </c>
      <c r="B58" s="4" t="s">
        <v>4</v>
      </c>
      <c r="C58" s="10">
        <v>6641.2</v>
      </c>
      <c r="D58" s="8">
        <f t="shared" si="5"/>
        <v>4.9496921907374007</v>
      </c>
      <c r="E58" s="18">
        <f t="shared" si="6"/>
        <v>4.9496921907374007</v>
      </c>
      <c r="F58" s="13">
        <f t="shared" si="7"/>
        <v>4.9496921907374007</v>
      </c>
    </row>
    <row r="59" spans="1:8" ht="16.5" thickBot="1">
      <c r="A59" s="29" t="s">
        <v>62</v>
      </c>
      <c r="B59" s="4" t="s">
        <v>5</v>
      </c>
      <c r="C59" s="11">
        <v>516.30999999999995</v>
      </c>
      <c r="D59" s="8">
        <f t="shared" si="5"/>
        <v>0.38480629630181701</v>
      </c>
      <c r="E59" s="18">
        <f t="shared" si="6"/>
        <v>0.38480629630181701</v>
      </c>
      <c r="F59" s="13">
        <f t="shared" si="7"/>
        <v>0.38480629630181701</v>
      </c>
    </row>
    <row r="60" spans="1:8" ht="16.5" thickBot="1">
      <c r="A60" s="29" t="s">
        <v>64</v>
      </c>
      <c r="B60" s="4" t="s">
        <v>6</v>
      </c>
      <c r="C60" s="10">
        <v>13529.02</v>
      </c>
      <c r="D60" s="8">
        <f t="shared" si="5"/>
        <v>10.08319048399839</v>
      </c>
      <c r="E60" s="18">
        <f t="shared" si="6"/>
        <v>10.08319048399839</v>
      </c>
      <c r="F60" s="13">
        <f t="shared" si="7"/>
        <v>10.08319048399839</v>
      </c>
    </row>
    <row r="61" spans="1:8" ht="16.5" thickBot="1">
      <c r="A61" s="32" t="s">
        <v>65</v>
      </c>
      <c r="B61" s="5" t="s">
        <v>7</v>
      </c>
      <c r="C61" s="11">
        <f>C62+C63+C64</f>
        <v>3741.09</v>
      </c>
      <c r="D61" s="8">
        <f t="shared" si="5"/>
        <v>2.7882376615439655</v>
      </c>
      <c r="E61" s="18">
        <f t="shared" si="6"/>
        <v>2.7882376615439655</v>
      </c>
      <c r="F61" s="13">
        <f t="shared" si="7"/>
        <v>2.7882376615439655</v>
      </c>
    </row>
    <row r="62" spans="1:8" ht="48" thickBot="1">
      <c r="A62" s="33" t="s">
        <v>66</v>
      </c>
      <c r="B62" s="6" t="s">
        <v>8</v>
      </c>
      <c r="C62" s="20">
        <v>2764.98</v>
      </c>
      <c r="D62" s="8">
        <f t="shared" si="5"/>
        <v>2.0607420215541015</v>
      </c>
      <c r="E62" s="18">
        <f t="shared" si="6"/>
        <v>2.0607420215541015</v>
      </c>
      <c r="F62" s="13">
        <f t="shared" si="7"/>
        <v>2.0607420215541015</v>
      </c>
    </row>
    <row r="63" spans="1:8" ht="63.75" thickBot="1">
      <c r="A63" s="29" t="s">
        <v>67</v>
      </c>
      <c r="B63" s="4" t="s">
        <v>9</v>
      </c>
      <c r="C63" s="10">
        <v>677.65</v>
      </c>
      <c r="D63" s="8">
        <f t="shared" si="5"/>
        <v>0.50505313995259882</v>
      </c>
      <c r="E63" s="18">
        <f t="shared" si="6"/>
        <v>0.50505313995259882</v>
      </c>
      <c r="F63" s="13">
        <f t="shared" si="7"/>
        <v>0.50505313995259882</v>
      </c>
    </row>
    <row r="64" spans="1:8" ht="16.5" thickBot="1">
      <c r="A64" s="29" t="s">
        <v>68</v>
      </c>
      <c r="B64" s="4" t="s">
        <v>10</v>
      </c>
      <c r="C64" s="11">
        <f>C65+C66</f>
        <v>298.45999999999998</v>
      </c>
      <c r="D64" s="8">
        <f t="shared" si="5"/>
        <v>0.22244250003726504</v>
      </c>
      <c r="E64" s="18">
        <f t="shared" si="6"/>
        <v>0.22244250003726504</v>
      </c>
      <c r="F64" s="13">
        <f t="shared" si="7"/>
        <v>0.22244250003726504</v>
      </c>
    </row>
    <row r="65" spans="1:6" ht="32.25" thickBot="1">
      <c r="A65" s="29" t="s">
        <v>86</v>
      </c>
      <c r="B65" s="4" t="s">
        <v>48</v>
      </c>
      <c r="C65" s="11">
        <v>291.95999999999998</v>
      </c>
      <c r="D65" s="8">
        <f t="shared" si="5"/>
        <v>0.2175980443304962</v>
      </c>
      <c r="E65" s="18">
        <f t="shared" si="6"/>
        <v>0.2175980443304962</v>
      </c>
      <c r="F65" s="13">
        <f t="shared" si="7"/>
        <v>0.2175980443304962</v>
      </c>
    </row>
    <row r="66" spans="1:6" ht="32.25" thickBot="1">
      <c r="A66" s="29" t="s">
        <v>71</v>
      </c>
      <c r="B66" s="4" t="s">
        <v>14</v>
      </c>
      <c r="C66" s="11">
        <v>6.5</v>
      </c>
      <c r="D66" s="8">
        <f t="shared" si="5"/>
        <v>4.8444557067688224E-3</v>
      </c>
      <c r="E66" s="18">
        <f t="shared" si="6"/>
        <v>4.8444557067688224E-3</v>
      </c>
      <c r="F66" s="13">
        <f t="shared" si="7"/>
        <v>4.8444557067688224E-3</v>
      </c>
    </row>
    <row r="67" spans="1:6" ht="16.5" thickBot="1">
      <c r="A67" s="29" t="s">
        <v>73</v>
      </c>
      <c r="B67" s="7" t="s">
        <v>15</v>
      </c>
      <c r="C67" s="10">
        <v>8881.4699999999993</v>
      </c>
      <c r="D67" s="8">
        <f t="shared" si="5"/>
        <v>6.6193673886147835</v>
      </c>
      <c r="E67" s="18">
        <f t="shared" si="6"/>
        <v>6.6193673886147835</v>
      </c>
      <c r="F67" s="13">
        <f t="shared" si="7"/>
        <v>6.6193673886147835</v>
      </c>
    </row>
    <row r="68" spans="1:6" ht="16.5" thickBot="1">
      <c r="A68" s="29">
        <v>2</v>
      </c>
      <c r="B68" s="7" t="s">
        <v>16</v>
      </c>
      <c r="C68" s="9">
        <v>3346.13</v>
      </c>
      <c r="D68" s="8">
        <f t="shared" si="5"/>
        <v>2.4938736267831323</v>
      </c>
      <c r="E68" s="18">
        <f t="shared" si="6"/>
        <v>2.4938736267831323</v>
      </c>
      <c r="F68" s="13">
        <f t="shared" si="7"/>
        <v>2.4938736267831323</v>
      </c>
    </row>
    <row r="69" spans="1:6" ht="16.5" thickBot="1">
      <c r="A69" s="29">
        <v>3</v>
      </c>
      <c r="B69" s="7" t="s">
        <v>17</v>
      </c>
      <c r="C69" s="9">
        <v>450.27</v>
      </c>
      <c r="D69" s="8">
        <f t="shared" si="5"/>
        <v>0.3355866263210458</v>
      </c>
      <c r="E69" s="18">
        <f t="shared" si="6"/>
        <v>0.3355866263210458</v>
      </c>
      <c r="F69" s="13">
        <f t="shared" si="7"/>
        <v>0.3355866263210458</v>
      </c>
    </row>
    <row r="70" spans="1:6" ht="16.5" thickBot="1">
      <c r="A70" s="29">
        <v>4</v>
      </c>
      <c r="B70" s="4" t="s">
        <v>18</v>
      </c>
      <c r="C70" s="9"/>
      <c r="D70" s="8">
        <f t="shared" si="5"/>
        <v>0</v>
      </c>
      <c r="E70" s="18">
        <f t="shared" si="6"/>
        <v>0</v>
      </c>
      <c r="F70" s="13">
        <f t="shared" si="7"/>
        <v>0</v>
      </c>
    </row>
    <row r="71" spans="1:6" ht="16.5" thickBot="1">
      <c r="A71" s="29">
        <v>5</v>
      </c>
      <c r="B71" s="4" t="s">
        <v>19</v>
      </c>
      <c r="C71" s="9"/>
      <c r="D71" s="8">
        <f t="shared" si="5"/>
        <v>0</v>
      </c>
      <c r="E71" s="18">
        <f t="shared" si="6"/>
        <v>0</v>
      </c>
      <c r="F71" s="13">
        <f t="shared" si="7"/>
        <v>0</v>
      </c>
    </row>
    <row r="72" spans="1:6" ht="16.5" thickBot="1">
      <c r="A72" s="29">
        <v>6</v>
      </c>
      <c r="B72" s="7" t="s">
        <v>49</v>
      </c>
      <c r="C72" s="8">
        <f>C55+C68+C69+C70+C71</f>
        <v>37105.489999999991</v>
      </c>
      <c r="D72" s="8">
        <f t="shared" si="5"/>
        <v>27.654754274300529</v>
      </c>
      <c r="E72" s="18">
        <f t="shared" si="6"/>
        <v>27.654754274300529</v>
      </c>
      <c r="F72" s="13">
        <f t="shared" si="7"/>
        <v>27.654754274300529</v>
      </c>
    </row>
    <row r="73" spans="1:6" ht="16.5" thickBot="1">
      <c r="A73" s="29">
        <v>7</v>
      </c>
      <c r="B73" s="4" t="s">
        <v>21</v>
      </c>
      <c r="C73" s="9"/>
      <c r="D73" s="8">
        <f t="shared" si="5"/>
        <v>0</v>
      </c>
      <c r="E73" s="18">
        <f t="shared" si="6"/>
        <v>0</v>
      </c>
      <c r="F73" s="13">
        <f t="shared" si="7"/>
        <v>0</v>
      </c>
    </row>
    <row r="74" spans="1:6" ht="16.5" thickBot="1">
      <c r="A74" s="29">
        <v>8</v>
      </c>
      <c r="B74" s="4" t="s">
        <v>50</v>
      </c>
      <c r="C74" s="8">
        <v>1447.11</v>
      </c>
      <c r="D74" s="8">
        <f t="shared" si="5"/>
        <v>1.0785323535111124</v>
      </c>
      <c r="E74" s="18">
        <f t="shared" si="6"/>
        <v>1.0785323535111124</v>
      </c>
      <c r="F74" s="13">
        <f t="shared" si="7"/>
        <v>1.0785323535111124</v>
      </c>
    </row>
    <row r="75" spans="1:6" ht="16.5" thickBot="1">
      <c r="A75" s="29" t="s">
        <v>75</v>
      </c>
      <c r="B75" s="4" t="s">
        <v>23</v>
      </c>
      <c r="C75" s="8">
        <f>C74*0.18</f>
        <v>260.47979999999995</v>
      </c>
      <c r="D75" s="8">
        <f t="shared" si="5"/>
        <v>0.19413582363200022</v>
      </c>
      <c r="E75" s="18">
        <f t="shared" si="6"/>
        <v>0.19413582363200022</v>
      </c>
      <c r="F75" s="13">
        <f t="shared" si="7"/>
        <v>0.19413582363200022</v>
      </c>
    </row>
    <row r="76" spans="1:6" ht="16.5" thickBot="1">
      <c r="A76" s="29" t="s">
        <v>76</v>
      </c>
      <c r="B76" s="4" t="s">
        <v>24</v>
      </c>
      <c r="C76" s="8">
        <f>C74-C75</f>
        <v>1186.6302000000001</v>
      </c>
      <c r="D76" s="8">
        <f t="shared" si="5"/>
        <v>0.88439652987911221</v>
      </c>
      <c r="E76" s="18">
        <f t="shared" si="6"/>
        <v>0.88439652987911221</v>
      </c>
      <c r="F76" s="13">
        <f t="shared" si="7"/>
        <v>0.88439652987911221</v>
      </c>
    </row>
    <row r="77" spans="1:6" ht="16.5" thickBot="1">
      <c r="A77" s="29" t="s">
        <v>77</v>
      </c>
      <c r="B77" s="4" t="s">
        <v>25</v>
      </c>
      <c r="C77" s="9"/>
      <c r="D77" s="8">
        <f t="shared" si="5"/>
        <v>0</v>
      </c>
      <c r="E77" s="18">
        <f t="shared" si="6"/>
        <v>0</v>
      </c>
      <c r="F77" s="13">
        <f t="shared" si="7"/>
        <v>0</v>
      </c>
    </row>
    <row r="78" spans="1:6" ht="16.5" thickBot="1">
      <c r="A78" s="29" t="s">
        <v>78</v>
      </c>
      <c r="B78" s="4" t="s">
        <v>26</v>
      </c>
      <c r="C78" s="9"/>
      <c r="D78" s="8">
        <f t="shared" si="5"/>
        <v>0</v>
      </c>
      <c r="E78" s="18">
        <f t="shared" si="6"/>
        <v>0</v>
      </c>
      <c r="F78" s="13">
        <f t="shared" si="7"/>
        <v>0</v>
      </c>
    </row>
    <row r="79" spans="1:6" ht="32.25" thickBot="1">
      <c r="A79" s="29" t="s">
        <v>79</v>
      </c>
      <c r="B79" s="4" t="s">
        <v>27</v>
      </c>
      <c r="C79" s="9"/>
      <c r="D79" s="8">
        <f t="shared" si="5"/>
        <v>0</v>
      </c>
      <c r="E79" s="18">
        <f t="shared" si="6"/>
        <v>0</v>
      </c>
      <c r="F79" s="13">
        <f t="shared" si="7"/>
        <v>0</v>
      </c>
    </row>
    <row r="80" spans="1:6" ht="16.5" thickBot="1">
      <c r="A80" s="29" t="s">
        <v>87</v>
      </c>
      <c r="B80" s="4" t="s">
        <v>28</v>
      </c>
      <c r="C80" s="8">
        <f>C76</f>
        <v>1186.6302000000001</v>
      </c>
      <c r="D80" s="8">
        <f t="shared" si="5"/>
        <v>0.88439652987911221</v>
      </c>
      <c r="E80" s="18">
        <f t="shared" si="6"/>
        <v>0.88439652987911221</v>
      </c>
      <c r="F80" s="13">
        <f t="shared" si="7"/>
        <v>0.88439652987911221</v>
      </c>
    </row>
    <row r="81" spans="1:6" ht="32.25" thickBot="1">
      <c r="A81" s="32">
        <v>9</v>
      </c>
      <c r="B81" s="4" t="s">
        <v>51</v>
      </c>
      <c r="C81" s="8">
        <f>C72+C73+C74</f>
        <v>38552.599999999991</v>
      </c>
      <c r="D81" s="21">
        <f>D72+D74</f>
        <v>28.733286627811641</v>
      </c>
      <c r="E81" s="18">
        <f t="shared" si="6"/>
        <v>28.733286627811641</v>
      </c>
      <c r="F81" s="13">
        <f t="shared" si="7"/>
        <v>28.733286627811641</v>
      </c>
    </row>
    <row r="82" spans="1:6" ht="47.25">
      <c r="A82" s="41">
        <v>10</v>
      </c>
      <c r="B82" s="5" t="s">
        <v>30</v>
      </c>
      <c r="C82" s="37">
        <v>1341.74</v>
      </c>
      <c r="D82" s="27">
        <v>1096</v>
      </c>
      <c r="E82" s="27">
        <v>73.08</v>
      </c>
      <c r="F82" s="27">
        <v>172.66</v>
      </c>
    </row>
    <row r="83" spans="1:6" ht="15.75">
      <c r="A83" s="41" t="s">
        <v>84</v>
      </c>
      <c r="B83" s="40" t="s">
        <v>31</v>
      </c>
      <c r="C83" s="18">
        <f>C81/C82</f>
        <v>28.733286627811641</v>
      </c>
      <c r="D83" s="13">
        <f>D81</f>
        <v>28.733286627811641</v>
      </c>
      <c r="E83" s="13">
        <f t="shared" ref="E83:F83" si="8">E81</f>
        <v>28.733286627811641</v>
      </c>
      <c r="F83" s="13">
        <f t="shared" si="8"/>
        <v>28.733286627811641</v>
      </c>
    </row>
    <row r="84" spans="1:6" ht="31.5">
      <c r="A84" s="33" t="s">
        <v>89</v>
      </c>
      <c r="B84" s="42" t="s">
        <v>54</v>
      </c>
      <c r="C84" s="13">
        <f>C83*1.2</f>
        <v>34.479943953373969</v>
      </c>
      <c r="D84" s="13">
        <f t="shared" ref="D84:F84" si="9">D83*1.2</f>
        <v>34.479943953373969</v>
      </c>
      <c r="E84" s="13">
        <f t="shared" si="9"/>
        <v>34.479943953373969</v>
      </c>
      <c r="F84" s="13">
        <f t="shared" si="9"/>
        <v>34.479943953373969</v>
      </c>
    </row>
    <row r="85" spans="1:6" ht="15.75">
      <c r="A85" s="34"/>
      <c r="C85" s="38"/>
      <c r="D85" s="38"/>
      <c r="E85" s="35"/>
      <c r="F85" s="35"/>
    </row>
    <row r="86" spans="1:6" ht="15.75">
      <c r="A86" s="34"/>
      <c r="C86" s="38"/>
      <c r="D86" s="38"/>
      <c r="E86" s="35"/>
      <c r="F86" s="35"/>
    </row>
    <row r="87" spans="1:6" ht="15.75">
      <c r="A87" s="34"/>
      <c r="C87" s="38"/>
      <c r="D87" s="38"/>
      <c r="E87" s="35"/>
      <c r="F87" s="35"/>
    </row>
    <row r="88" spans="1:6" ht="15.75">
      <c r="A88" s="34"/>
      <c r="C88" s="38"/>
      <c r="D88" s="38"/>
      <c r="E88" s="35"/>
      <c r="F88" s="35"/>
    </row>
    <row r="89" spans="1:6" ht="15.75">
      <c r="A89" s="34"/>
      <c r="C89" s="38"/>
      <c r="D89" s="38"/>
      <c r="E89" s="35"/>
      <c r="F89" s="35"/>
    </row>
    <row r="90" spans="1:6" ht="15.75">
      <c r="A90" s="34"/>
      <c r="C90" s="38"/>
      <c r="D90" s="38"/>
      <c r="E90" s="35"/>
      <c r="F90" s="35"/>
    </row>
    <row r="91" spans="1:6" ht="15.75">
      <c r="A91" s="34"/>
      <c r="C91" s="38"/>
      <c r="D91" s="38"/>
      <c r="E91" s="35"/>
      <c r="F91" s="35"/>
    </row>
    <row r="92" spans="1:6" ht="15.75">
      <c r="A92" s="34"/>
      <c r="C92" s="38"/>
      <c r="D92" s="38"/>
      <c r="E92" s="35"/>
      <c r="F92" s="35"/>
    </row>
    <row r="93" spans="1:6" ht="15.75">
      <c r="A93" s="34"/>
      <c r="C93" s="38"/>
      <c r="D93" s="38"/>
      <c r="E93" s="35"/>
      <c r="F93" s="35"/>
    </row>
    <row r="94" spans="1:6" ht="15.75">
      <c r="A94" s="34"/>
      <c r="C94" s="38"/>
      <c r="D94" s="38"/>
      <c r="E94" s="35"/>
      <c r="F94" s="35"/>
    </row>
    <row r="95" spans="1:6" ht="15.75">
      <c r="A95" s="34"/>
      <c r="C95" s="38"/>
      <c r="D95" s="38"/>
      <c r="E95" s="35"/>
      <c r="F95" s="35"/>
    </row>
    <row r="96" spans="1:6" ht="15.75">
      <c r="A96" s="34"/>
      <c r="C96" s="38"/>
      <c r="D96" s="38"/>
      <c r="E96" s="35"/>
      <c r="F96" s="35"/>
    </row>
    <row r="97" spans="1:8" ht="15.75">
      <c r="B97" s="25"/>
    </row>
    <row r="98" spans="1:8" ht="15.75">
      <c r="B98" s="25"/>
    </row>
    <row r="99" spans="1:8" ht="15.75">
      <c r="B99" s="25"/>
    </row>
    <row r="100" spans="1:8">
      <c r="A100" s="59" t="s">
        <v>55</v>
      </c>
      <c r="B100" s="59"/>
      <c r="C100" s="59"/>
      <c r="D100" s="59"/>
      <c r="E100" s="59"/>
      <c r="F100" s="59"/>
      <c r="G100" s="43"/>
      <c r="H100" s="43"/>
    </row>
    <row r="101" spans="1:8">
      <c r="A101" s="59" t="s">
        <v>33</v>
      </c>
      <c r="B101" s="59"/>
      <c r="C101" s="59"/>
      <c r="D101" s="59"/>
      <c r="E101" s="59"/>
      <c r="F101" s="59"/>
      <c r="G101" s="43"/>
      <c r="H101" s="43"/>
    </row>
    <row r="102" spans="1:8">
      <c r="A102" s="59" t="s">
        <v>34</v>
      </c>
      <c r="B102" s="59"/>
      <c r="C102" s="59"/>
      <c r="D102" s="59"/>
      <c r="E102" s="59"/>
      <c r="F102" s="59"/>
      <c r="G102" s="43"/>
      <c r="H102" s="43"/>
    </row>
    <row r="103" spans="1:8">
      <c r="A103" s="59" t="s">
        <v>35</v>
      </c>
      <c r="B103" s="59"/>
      <c r="C103" s="59"/>
      <c r="D103" s="59"/>
      <c r="E103" s="59"/>
      <c r="F103" s="59"/>
      <c r="G103" s="43"/>
      <c r="H103" s="43"/>
    </row>
    <row r="105" spans="1:8">
      <c r="F105" t="s">
        <v>83</v>
      </c>
    </row>
    <row r="106" spans="1:8" ht="15.75" customHeight="1">
      <c r="A106" s="56" t="s">
        <v>56</v>
      </c>
      <c r="B106" s="56"/>
      <c r="C106" s="56"/>
      <c r="D106" s="56"/>
      <c r="E106" s="56"/>
      <c r="F106" s="56"/>
      <c r="G106" s="45"/>
      <c r="H106" s="45"/>
    </row>
    <row r="107" spans="1:8" ht="15" customHeight="1">
      <c r="A107" s="57" t="s">
        <v>38</v>
      </c>
      <c r="B107" s="58"/>
      <c r="C107" s="58"/>
      <c r="D107" s="58"/>
      <c r="E107" s="58"/>
      <c r="F107" s="58"/>
      <c r="G107" s="46"/>
      <c r="H107" s="46"/>
    </row>
    <row r="108" spans="1:8">
      <c r="A108" s="47" t="s">
        <v>39</v>
      </c>
      <c r="B108" s="48" t="s">
        <v>40</v>
      </c>
      <c r="C108" s="50" t="s">
        <v>41</v>
      </c>
      <c r="D108" s="52" t="s">
        <v>45</v>
      </c>
      <c r="E108" s="52"/>
      <c r="F108" s="52"/>
    </row>
    <row r="109" spans="1:8" ht="90.75" thickBot="1">
      <c r="A109" s="47"/>
      <c r="B109" s="49"/>
      <c r="C109" s="51"/>
      <c r="D109" s="16" t="s">
        <v>42</v>
      </c>
      <c r="E109" s="16" t="s">
        <v>43</v>
      </c>
      <c r="F109" s="17" t="s">
        <v>44</v>
      </c>
    </row>
    <row r="110" spans="1:8" ht="32.25" thickBot="1">
      <c r="A110" s="28">
        <v>1</v>
      </c>
      <c r="B110" s="4" t="s">
        <v>0</v>
      </c>
      <c r="C110" s="11">
        <f>C111+C116+C117+C125</f>
        <v>27234.03</v>
      </c>
      <c r="D110" s="11">
        <f>C110/2025.72*1802.2</f>
        <v>24228.999499437235</v>
      </c>
      <c r="E110" s="13">
        <f>C110/2025.72*82.72</f>
        <v>1112.0979017830696</v>
      </c>
      <c r="F110" s="13">
        <f>C110/2025.72*140.8</f>
        <v>1892.9325987796931</v>
      </c>
      <c r="G110" s="3"/>
    </row>
    <row r="111" spans="1:8" ht="16.5" thickBot="1">
      <c r="A111" s="29" t="s">
        <v>59</v>
      </c>
      <c r="B111" s="4" t="s">
        <v>1</v>
      </c>
      <c r="C111" s="11">
        <f>C112+C113+C114+C115</f>
        <v>9427.66</v>
      </c>
      <c r="D111" s="11">
        <f t="shared" ref="D111:D139" si="10">C111/2025.72*1802.2</f>
        <v>8387.4024307406744</v>
      </c>
      <c r="E111" s="13">
        <f t="shared" ref="E111:E139" si="11">C111/2025.72*82.72</f>
        <v>384.97721067077379</v>
      </c>
      <c r="F111" s="13">
        <f t="shared" ref="F111:F139" si="12">C111/2025.72*140.8</f>
        <v>655.28035858855128</v>
      </c>
      <c r="G111" s="3"/>
    </row>
    <row r="112" spans="1:8" ht="16.5" thickBot="1">
      <c r="A112" s="29" t="s">
        <v>60</v>
      </c>
      <c r="B112" s="4" t="s">
        <v>2</v>
      </c>
      <c r="C112" s="10"/>
      <c r="D112" s="11">
        <f t="shared" si="10"/>
        <v>0</v>
      </c>
      <c r="E112" s="13">
        <f t="shared" si="11"/>
        <v>0</v>
      </c>
      <c r="F112" s="13">
        <f t="shared" si="12"/>
        <v>0</v>
      </c>
      <c r="G112" s="3"/>
    </row>
    <row r="113" spans="1:7" ht="16.5" thickBot="1">
      <c r="A113" s="29" t="s">
        <v>61</v>
      </c>
      <c r="B113" s="4" t="s">
        <v>3</v>
      </c>
      <c r="C113" s="10"/>
      <c r="D113" s="11">
        <f t="shared" si="10"/>
        <v>0</v>
      </c>
      <c r="E113" s="13">
        <f t="shared" si="11"/>
        <v>0</v>
      </c>
      <c r="F113" s="13">
        <f t="shared" si="12"/>
        <v>0</v>
      </c>
      <c r="G113" s="3"/>
    </row>
    <row r="114" spans="1:7" ht="16.5" thickBot="1">
      <c r="A114" s="29" t="s">
        <v>62</v>
      </c>
      <c r="B114" s="4" t="s">
        <v>4</v>
      </c>
      <c r="C114" s="10">
        <v>8960.7999999999993</v>
      </c>
      <c r="D114" s="11">
        <f t="shared" si="10"/>
        <v>7972.0562367948187</v>
      </c>
      <c r="E114" s="13">
        <f t="shared" si="11"/>
        <v>365.91304622553952</v>
      </c>
      <c r="F114" s="13">
        <f t="shared" si="12"/>
        <v>622.83071697964181</v>
      </c>
      <c r="G114" s="3"/>
    </row>
    <row r="115" spans="1:7" ht="16.5" thickBot="1">
      <c r="A115" s="29" t="s">
        <v>63</v>
      </c>
      <c r="B115" s="4" t="s">
        <v>5</v>
      </c>
      <c r="C115" s="11">
        <v>466.86</v>
      </c>
      <c r="D115" s="11">
        <f t="shared" si="10"/>
        <v>415.34619394585633</v>
      </c>
      <c r="E115" s="13">
        <f t="shared" si="11"/>
        <v>19.064164445234287</v>
      </c>
      <c r="F115" s="13">
        <f t="shared" si="12"/>
        <v>32.449641608909431</v>
      </c>
      <c r="G115" s="3"/>
    </row>
    <row r="116" spans="1:7" ht="16.5" thickBot="1">
      <c r="A116" s="29" t="s">
        <v>64</v>
      </c>
      <c r="B116" s="4" t="s">
        <v>6</v>
      </c>
      <c r="C116" s="10">
        <v>7031.19</v>
      </c>
      <c r="D116" s="11">
        <f t="shared" si="10"/>
        <v>6255.3613618861446</v>
      </c>
      <c r="E116" s="13">
        <f t="shared" si="11"/>
        <v>287.11768497126945</v>
      </c>
      <c r="F116" s="13">
        <f t="shared" si="12"/>
        <v>488.71095314258639</v>
      </c>
      <c r="G116" s="3"/>
    </row>
    <row r="117" spans="1:7" ht="16.5" thickBot="1">
      <c r="A117" s="29" t="s">
        <v>65</v>
      </c>
      <c r="B117" s="5" t="s">
        <v>7</v>
      </c>
      <c r="C117" s="12">
        <f>C118+C119+C120</f>
        <v>2265</v>
      </c>
      <c r="D117" s="11">
        <f t="shared" si="10"/>
        <v>2015.0776020377941</v>
      </c>
      <c r="E117" s="13">
        <f t="shared" si="11"/>
        <v>92.490966174989637</v>
      </c>
      <c r="F117" s="13">
        <f t="shared" si="12"/>
        <v>157.43143178721641</v>
      </c>
      <c r="G117" s="3"/>
    </row>
    <row r="118" spans="1:7" ht="48" thickBot="1">
      <c r="A118" s="30" t="s">
        <v>66</v>
      </c>
      <c r="B118" s="6" t="s">
        <v>8</v>
      </c>
      <c r="C118" s="20">
        <v>1358.81</v>
      </c>
      <c r="D118" s="11">
        <f t="shared" si="10"/>
        <v>1208.8775260154414</v>
      </c>
      <c r="E118" s="13">
        <f t="shared" si="11"/>
        <v>55.486821080899631</v>
      </c>
      <c r="F118" s="13">
        <f t="shared" si="12"/>
        <v>94.445652903658953</v>
      </c>
      <c r="G118" s="3"/>
    </row>
    <row r="119" spans="1:7" ht="63.75" thickBot="1">
      <c r="A119" s="29" t="s">
        <v>67</v>
      </c>
      <c r="B119" s="4" t="s">
        <v>9</v>
      </c>
      <c r="C119" s="10">
        <v>641.42999999999995</v>
      </c>
      <c r="D119" s="11">
        <f t="shared" si="10"/>
        <v>570.65396303536522</v>
      </c>
      <c r="E119" s="13">
        <f t="shared" si="11"/>
        <v>26.192706593211302</v>
      </c>
      <c r="F119" s="13">
        <f t="shared" si="12"/>
        <v>44.5833303714235</v>
      </c>
      <c r="G119" s="3"/>
    </row>
    <row r="120" spans="1:7" ht="16.5" thickBot="1">
      <c r="A120" s="29" t="s">
        <v>68</v>
      </c>
      <c r="B120" s="4" t="s">
        <v>10</v>
      </c>
      <c r="C120" s="11">
        <f>C121+C122+C123+C124</f>
        <v>264.76</v>
      </c>
      <c r="D120" s="11">
        <f t="shared" si="10"/>
        <v>235.54611298698737</v>
      </c>
      <c r="E120" s="13">
        <f t="shared" si="11"/>
        <v>10.811438500878701</v>
      </c>
      <c r="F120" s="13">
        <f t="shared" si="12"/>
        <v>18.402448512133958</v>
      </c>
      <c r="G120" s="3"/>
    </row>
    <row r="121" spans="1:7" ht="32.25" thickBot="1">
      <c r="A121" s="29" t="s">
        <v>69</v>
      </c>
      <c r="B121" s="4" t="s">
        <v>11</v>
      </c>
      <c r="C121" s="11">
        <v>225.21</v>
      </c>
      <c r="D121" s="11">
        <f t="shared" si="10"/>
        <v>200.3601001125526</v>
      </c>
      <c r="E121" s="13">
        <f t="shared" si="11"/>
        <v>9.1964196433860561</v>
      </c>
      <c r="F121" s="13">
        <f t="shared" si="12"/>
        <v>15.653480244061374</v>
      </c>
      <c r="G121" s="3"/>
    </row>
    <row r="122" spans="1:7" ht="32.25" thickBot="1">
      <c r="A122" s="29" t="s">
        <v>70</v>
      </c>
      <c r="B122" s="4" t="s">
        <v>12</v>
      </c>
      <c r="C122" s="11">
        <v>10.77</v>
      </c>
      <c r="D122" s="11">
        <f t="shared" si="10"/>
        <v>9.5816272732658021</v>
      </c>
      <c r="E122" s="13">
        <f t="shared" si="11"/>
        <v>0.43979148154730169</v>
      </c>
      <c r="F122" s="13">
        <f t="shared" si="12"/>
        <v>0.74858124518689662</v>
      </c>
      <c r="G122" s="3"/>
    </row>
    <row r="123" spans="1:7" ht="32.25" thickBot="1">
      <c r="A123" s="29" t="s">
        <v>71</v>
      </c>
      <c r="B123" s="4" t="s">
        <v>13</v>
      </c>
      <c r="C123" s="11">
        <v>23.39</v>
      </c>
      <c r="D123" s="11">
        <f t="shared" si="10"/>
        <v>20.809123669608834</v>
      </c>
      <c r="E123" s="13">
        <f t="shared" si="11"/>
        <v>0.95512746085342504</v>
      </c>
      <c r="F123" s="13">
        <f t="shared" si="12"/>
        <v>1.6257488695377449</v>
      </c>
      <c r="G123" s="3"/>
    </row>
    <row r="124" spans="1:7" ht="32.25" thickBot="1">
      <c r="A124" s="29" t="s">
        <v>72</v>
      </c>
      <c r="B124" s="4" t="s">
        <v>14</v>
      </c>
      <c r="C124" s="11">
        <v>5.39</v>
      </c>
      <c r="D124" s="11">
        <f t="shared" si="10"/>
        <v>4.7952619315601366</v>
      </c>
      <c r="E124" s="13">
        <f t="shared" si="11"/>
        <v>0.22009991509191792</v>
      </c>
      <c r="F124" s="13">
        <f t="shared" si="12"/>
        <v>0.37463815334794542</v>
      </c>
      <c r="G124" s="3"/>
    </row>
    <row r="125" spans="1:7" ht="16.5" thickBot="1">
      <c r="A125" s="31" t="s">
        <v>73</v>
      </c>
      <c r="B125" s="7" t="s">
        <v>15</v>
      </c>
      <c r="C125" s="11">
        <v>8510.18</v>
      </c>
      <c r="D125" s="11">
        <f t="shared" si="10"/>
        <v>7571.1581047726249</v>
      </c>
      <c r="E125" s="13">
        <f t="shared" si="11"/>
        <v>347.51203996603675</v>
      </c>
      <c r="F125" s="13">
        <f t="shared" si="12"/>
        <v>591.50985526133923</v>
      </c>
      <c r="G125" s="3"/>
    </row>
    <row r="126" spans="1:7" ht="16.5" thickBot="1">
      <c r="A126" s="29" t="s">
        <v>74</v>
      </c>
      <c r="B126" s="7" t="s">
        <v>16</v>
      </c>
      <c r="C126" s="10">
        <v>2735.84</v>
      </c>
      <c r="D126" s="11">
        <f t="shared" si="10"/>
        <v>2433.9646387457301</v>
      </c>
      <c r="E126" s="13">
        <f t="shared" si="11"/>
        <v>111.71765337756452</v>
      </c>
      <c r="F126" s="13">
        <f t="shared" si="12"/>
        <v>190.15770787670559</v>
      </c>
      <c r="G126" s="3"/>
    </row>
    <row r="127" spans="1:7" ht="16.5" thickBot="1">
      <c r="A127" s="29">
        <v>3</v>
      </c>
      <c r="B127" s="7" t="s">
        <v>17</v>
      </c>
      <c r="C127" s="10">
        <v>368.14</v>
      </c>
      <c r="D127" s="11">
        <f t="shared" si="10"/>
        <v>327.51905890251368</v>
      </c>
      <c r="E127" s="13">
        <f t="shared" si="11"/>
        <v>15.032946705368955</v>
      </c>
      <c r="F127" s="13">
        <f t="shared" si="12"/>
        <v>25.587994392117373</v>
      </c>
      <c r="G127" s="3"/>
    </row>
    <row r="128" spans="1:7" ht="16.5" thickBot="1">
      <c r="A128" s="29">
        <v>4</v>
      </c>
      <c r="B128" s="4" t="s">
        <v>18</v>
      </c>
      <c r="C128" s="10"/>
      <c r="D128" s="11">
        <f t="shared" si="10"/>
        <v>0</v>
      </c>
      <c r="E128" s="13">
        <f t="shared" si="11"/>
        <v>0</v>
      </c>
      <c r="F128" s="13">
        <f t="shared" si="12"/>
        <v>0</v>
      </c>
      <c r="G128" s="3"/>
    </row>
    <row r="129" spans="1:8" ht="16.5" thickBot="1">
      <c r="A129" s="29">
        <v>5</v>
      </c>
      <c r="B129" s="4" t="s">
        <v>19</v>
      </c>
      <c r="C129" s="10"/>
      <c r="D129" s="11">
        <f t="shared" si="10"/>
        <v>0</v>
      </c>
      <c r="E129" s="13">
        <f t="shared" si="11"/>
        <v>0</v>
      </c>
      <c r="F129" s="13">
        <f t="shared" si="12"/>
        <v>0</v>
      </c>
      <c r="G129" s="3"/>
    </row>
    <row r="130" spans="1:8" ht="16.5" thickBot="1">
      <c r="A130" s="29">
        <v>6</v>
      </c>
      <c r="B130" s="7" t="s">
        <v>20</v>
      </c>
      <c r="C130" s="11">
        <f>C110+C126+C127+C128+C129</f>
        <v>30338.01</v>
      </c>
      <c r="D130" s="11">
        <f t="shared" si="10"/>
        <v>26990.483197085479</v>
      </c>
      <c r="E130" s="13">
        <f t="shared" si="11"/>
        <v>1238.8485018660031</v>
      </c>
      <c r="F130" s="13">
        <f t="shared" si="12"/>
        <v>2108.678301048516</v>
      </c>
      <c r="G130" s="3"/>
    </row>
    <row r="131" spans="1:8" ht="16.5" thickBot="1">
      <c r="A131" s="29">
        <v>7</v>
      </c>
      <c r="B131" s="4" t="s">
        <v>21</v>
      </c>
      <c r="C131" s="10"/>
      <c r="D131" s="11">
        <f t="shared" si="10"/>
        <v>0</v>
      </c>
      <c r="E131" s="13">
        <f t="shared" si="11"/>
        <v>0</v>
      </c>
      <c r="F131" s="13">
        <f t="shared" si="12"/>
        <v>0</v>
      </c>
      <c r="G131" s="3"/>
    </row>
    <row r="132" spans="1:8" ht="16.5" thickBot="1">
      <c r="A132" s="29">
        <v>8</v>
      </c>
      <c r="B132" s="7" t="s">
        <v>22</v>
      </c>
      <c r="C132" s="8">
        <v>1183.18</v>
      </c>
      <c r="D132" s="11">
        <f t="shared" si="10"/>
        <v>1052.6267184013586</v>
      </c>
      <c r="E132" s="13">
        <f t="shared" si="11"/>
        <v>48.314993977450001</v>
      </c>
      <c r="F132" s="13">
        <f t="shared" si="12"/>
        <v>82.238287621191489</v>
      </c>
      <c r="G132" s="3"/>
    </row>
    <row r="133" spans="1:8" ht="16.5" thickBot="1">
      <c r="A133" s="29" t="s">
        <v>75</v>
      </c>
      <c r="B133" s="4" t="s">
        <v>23</v>
      </c>
      <c r="C133" s="8">
        <f>C132*0.18</f>
        <v>212.97239999999999</v>
      </c>
      <c r="D133" s="11">
        <f t="shared" si="10"/>
        <v>189.47280931224452</v>
      </c>
      <c r="E133" s="13">
        <f t="shared" si="11"/>
        <v>8.6966989159409973</v>
      </c>
      <c r="F133" s="13">
        <f t="shared" si="12"/>
        <v>14.802891771814465</v>
      </c>
      <c r="G133" s="3"/>
    </row>
    <row r="134" spans="1:8" ht="16.5" thickBot="1">
      <c r="A134" s="29" t="s">
        <v>76</v>
      </c>
      <c r="B134" s="4" t="s">
        <v>24</v>
      </c>
      <c r="C134" s="8">
        <f>C132-C133</f>
        <v>970.20760000000007</v>
      </c>
      <c r="D134" s="11">
        <f t="shared" si="10"/>
        <v>863.15390908911411</v>
      </c>
      <c r="E134" s="13">
        <f t="shared" si="11"/>
        <v>39.618295061508995</v>
      </c>
      <c r="F134" s="13">
        <f t="shared" si="12"/>
        <v>67.435395849377031</v>
      </c>
      <c r="G134" s="3"/>
    </row>
    <row r="135" spans="1:8" ht="16.5" thickBot="1">
      <c r="A135" s="29" t="s">
        <v>77</v>
      </c>
      <c r="B135" s="4" t="s">
        <v>25</v>
      </c>
      <c r="C135" s="9"/>
      <c r="D135" s="11">
        <f t="shared" si="10"/>
        <v>0</v>
      </c>
      <c r="E135" s="13">
        <f t="shared" si="11"/>
        <v>0</v>
      </c>
      <c r="F135" s="13">
        <f t="shared" si="12"/>
        <v>0</v>
      </c>
      <c r="G135" s="3"/>
    </row>
    <row r="136" spans="1:8" ht="16.5" thickBot="1">
      <c r="A136" s="29" t="s">
        <v>78</v>
      </c>
      <c r="B136" s="4" t="s">
        <v>26</v>
      </c>
      <c r="C136" s="9"/>
      <c r="D136" s="11">
        <f t="shared" si="10"/>
        <v>0</v>
      </c>
      <c r="E136" s="13">
        <f t="shared" si="11"/>
        <v>0</v>
      </c>
      <c r="F136" s="13">
        <f t="shared" si="12"/>
        <v>0</v>
      </c>
      <c r="G136" s="3"/>
    </row>
    <row r="137" spans="1:8" ht="32.25" thickBot="1">
      <c r="A137" s="29" t="s">
        <v>79</v>
      </c>
      <c r="B137" s="4" t="s">
        <v>27</v>
      </c>
      <c r="C137" s="9"/>
      <c r="D137" s="11">
        <f t="shared" si="10"/>
        <v>0</v>
      </c>
      <c r="E137" s="13">
        <f t="shared" si="11"/>
        <v>0</v>
      </c>
      <c r="F137" s="13">
        <f t="shared" si="12"/>
        <v>0</v>
      </c>
      <c r="G137" s="3"/>
    </row>
    <row r="138" spans="1:8" ht="16.5" thickBot="1">
      <c r="A138" s="29" t="s">
        <v>80</v>
      </c>
      <c r="B138" s="4" t="s">
        <v>28</v>
      </c>
      <c r="C138" s="8">
        <f>C134</f>
        <v>970.20760000000007</v>
      </c>
      <c r="D138" s="11">
        <f t="shared" si="10"/>
        <v>863.15390908911411</v>
      </c>
      <c r="E138" s="13">
        <f t="shared" si="11"/>
        <v>39.618295061508995</v>
      </c>
      <c r="F138" s="13">
        <f t="shared" si="12"/>
        <v>67.435395849377031</v>
      </c>
      <c r="G138" s="3"/>
    </row>
    <row r="139" spans="1:8" ht="48" thickBot="1">
      <c r="A139" s="29" t="s">
        <v>81</v>
      </c>
      <c r="B139" s="7" t="s">
        <v>29</v>
      </c>
      <c r="C139" s="8">
        <f>C130+C132</f>
        <v>31521.19</v>
      </c>
      <c r="D139" s="12">
        <f t="shared" si="10"/>
        <v>28043.109915486839</v>
      </c>
      <c r="E139" s="24">
        <f t="shared" si="11"/>
        <v>1287.1634958434531</v>
      </c>
      <c r="F139" s="13">
        <f t="shared" si="12"/>
        <v>2190.9165886697078</v>
      </c>
      <c r="G139" s="3"/>
    </row>
    <row r="140" spans="1:8" ht="47.25">
      <c r="A140" s="32" t="s">
        <v>82</v>
      </c>
      <c r="B140" s="26" t="s">
        <v>30</v>
      </c>
      <c r="C140" s="22">
        <v>2025.72</v>
      </c>
      <c r="D140" s="13">
        <v>1802.2</v>
      </c>
      <c r="E140" s="13">
        <v>82.72</v>
      </c>
      <c r="F140" s="13">
        <v>140.80000000000001</v>
      </c>
      <c r="G140" s="3"/>
    </row>
    <row r="141" spans="1:8" ht="16.5" thickBot="1">
      <c r="A141" s="33" t="s">
        <v>84</v>
      </c>
      <c r="B141" s="7" t="s">
        <v>31</v>
      </c>
      <c r="C141" s="13">
        <f>C139/C140</f>
        <v>15.560487135438263</v>
      </c>
      <c r="D141" s="13">
        <f>D139/D140</f>
        <v>15.560487135438263</v>
      </c>
      <c r="E141" s="2">
        <f>E139/E140</f>
        <v>15.560487135438263</v>
      </c>
      <c r="F141" s="2">
        <f>F139/F140</f>
        <v>15.560487135438265</v>
      </c>
    </row>
    <row r="142" spans="1:8" ht="15.75">
      <c r="A142" s="32"/>
    </row>
    <row r="143" spans="1:8" ht="15.75">
      <c r="A143" s="34"/>
    </row>
    <row r="144" spans="1:8">
      <c r="A144" s="59" t="s">
        <v>58</v>
      </c>
      <c r="B144" s="59"/>
      <c r="C144" s="59"/>
      <c r="D144" s="59"/>
      <c r="E144" s="59"/>
      <c r="F144" s="59"/>
      <c r="G144" s="43"/>
      <c r="H144" s="43"/>
    </row>
    <row r="145" spans="1:8">
      <c r="A145" s="59" t="s">
        <v>33</v>
      </c>
      <c r="B145" s="59"/>
      <c r="C145" s="59"/>
      <c r="D145" s="59"/>
      <c r="E145" s="59"/>
      <c r="F145" s="59"/>
      <c r="G145" s="43"/>
      <c r="H145" s="43"/>
    </row>
    <row r="146" spans="1:8">
      <c r="A146" s="59" t="s">
        <v>34</v>
      </c>
      <c r="B146" s="59"/>
      <c r="C146" s="59"/>
      <c r="D146" s="59"/>
      <c r="E146" s="59"/>
      <c r="F146" s="59"/>
      <c r="G146" s="43"/>
      <c r="H146" s="43"/>
    </row>
    <row r="147" spans="1:8">
      <c r="A147" s="59" t="s">
        <v>35</v>
      </c>
      <c r="B147" s="59"/>
      <c r="C147" s="59"/>
      <c r="D147" s="59"/>
      <c r="E147" s="59"/>
      <c r="F147" s="59"/>
      <c r="G147" s="43"/>
      <c r="H147" s="43"/>
    </row>
    <row r="149" spans="1:8">
      <c r="F149" t="s">
        <v>85</v>
      </c>
    </row>
    <row r="150" spans="1:8" ht="15.75" customHeight="1">
      <c r="A150" s="56" t="s">
        <v>57</v>
      </c>
      <c r="B150" s="56"/>
      <c r="C150" s="56"/>
      <c r="D150" s="56"/>
      <c r="E150" s="56"/>
      <c r="F150" s="56"/>
      <c r="G150" s="45"/>
      <c r="H150" s="45"/>
    </row>
    <row r="151" spans="1:8" ht="28.5" customHeight="1">
      <c r="A151" s="57" t="s">
        <v>38</v>
      </c>
      <c r="B151" s="58"/>
      <c r="C151" s="58"/>
      <c r="D151" s="58"/>
      <c r="E151" s="58"/>
      <c r="F151" s="58"/>
      <c r="G151" s="46"/>
      <c r="H151" s="46"/>
    </row>
    <row r="152" spans="1:8">
      <c r="A152" s="47" t="s">
        <v>39</v>
      </c>
      <c r="B152" s="48" t="s">
        <v>40</v>
      </c>
      <c r="C152" s="50" t="s">
        <v>41</v>
      </c>
      <c r="D152" s="52" t="s">
        <v>45</v>
      </c>
      <c r="E152" s="52"/>
      <c r="F152" s="52"/>
    </row>
    <row r="153" spans="1:8" ht="90">
      <c r="A153" s="47"/>
      <c r="B153" s="49"/>
      <c r="C153" s="51"/>
      <c r="D153" s="16" t="s">
        <v>42</v>
      </c>
      <c r="E153" s="16" t="s">
        <v>43</v>
      </c>
      <c r="F153" s="17" t="s">
        <v>44</v>
      </c>
    </row>
    <row r="154" spans="1:8">
      <c r="A154" s="19"/>
      <c r="B154" s="14"/>
      <c r="C154" s="14"/>
      <c r="D154" s="15"/>
      <c r="F154" s="1"/>
    </row>
    <row r="155" spans="1:8" ht="32.25" thickBot="1">
      <c r="A155" s="36">
        <v>1</v>
      </c>
      <c r="B155" s="4" t="s">
        <v>0</v>
      </c>
      <c r="C155" s="11">
        <f>C156+C160+C161+C167</f>
        <v>33309.089999999997</v>
      </c>
      <c r="D155" s="8">
        <f>C155/1341.74*1096</f>
        <v>27208.522247231202</v>
      </c>
      <c r="E155" s="18">
        <f>C155/1341.74*73.08</f>
        <v>1814.2324870690295</v>
      </c>
      <c r="F155" s="13">
        <f>C155/1341.74*172.66</f>
        <v>4286.3352656997622</v>
      </c>
      <c r="G155" s="3"/>
    </row>
    <row r="156" spans="1:8" ht="16.5" thickBot="1">
      <c r="A156" s="29" t="s">
        <v>59</v>
      </c>
      <c r="B156" s="4" t="s">
        <v>1</v>
      </c>
      <c r="C156" s="10">
        <f>C157+C158+C159</f>
        <v>7157.51</v>
      </c>
      <c r="D156" s="8">
        <f t="shared" ref="D156:D181" si="13">C156/1341.74*1096</f>
        <v>5846.6103417949826</v>
      </c>
      <c r="E156" s="18">
        <f t="shared" ref="E156:E181" si="14">C156/1341.74*73.08</f>
        <v>389.84514943282602</v>
      </c>
      <c r="F156" s="13">
        <f t="shared" ref="F156:F181" si="15">C156/1341.74*172.66</f>
        <v>921.0545087721913</v>
      </c>
      <c r="G156" s="3"/>
    </row>
    <row r="157" spans="1:8" ht="32.25" thickBot="1">
      <c r="A157" s="29" t="s">
        <v>60</v>
      </c>
      <c r="B157" s="4" t="s">
        <v>47</v>
      </c>
      <c r="C157" s="10"/>
      <c r="D157" s="8">
        <f t="shared" si="13"/>
        <v>0</v>
      </c>
      <c r="E157" s="18">
        <f t="shared" si="14"/>
        <v>0</v>
      </c>
      <c r="F157" s="13">
        <f t="shared" si="15"/>
        <v>0</v>
      </c>
      <c r="G157" s="3"/>
    </row>
    <row r="158" spans="1:8" ht="16.5" thickBot="1">
      <c r="A158" s="29" t="s">
        <v>61</v>
      </c>
      <c r="B158" s="4" t="s">
        <v>4</v>
      </c>
      <c r="C158" s="10">
        <v>6641.2</v>
      </c>
      <c r="D158" s="8">
        <f t="shared" si="13"/>
        <v>5424.8626410481911</v>
      </c>
      <c r="E158" s="18">
        <f t="shared" si="14"/>
        <v>361.72350529908925</v>
      </c>
      <c r="F158" s="13">
        <f t="shared" si="15"/>
        <v>854.61385365271963</v>
      </c>
      <c r="G158" s="3"/>
    </row>
    <row r="159" spans="1:8" ht="16.5" thickBot="1">
      <c r="A159" s="29" t="s">
        <v>62</v>
      </c>
      <c r="B159" s="4" t="s">
        <v>5</v>
      </c>
      <c r="C159" s="11">
        <v>516.30999999999995</v>
      </c>
      <c r="D159" s="8">
        <f t="shared" si="13"/>
        <v>421.74770074679145</v>
      </c>
      <c r="E159" s="18">
        <f t="shared" si="14"/>
        <v>28.121644133736787</v>
      </c>
      <c r="F159" s="13">
        <f t="shared" si="15"/>
        <v>66.440655119471728</v>
      </c>
      <c r="G159" s="3"/>
    </row>
    <row r="160" spans="1:8" ht="16.5" thickBot="1">
      <c r="A160" s="29" t="s">
        <v>64</v>
      </c>
      <c r="B160" s="4" t="s">
        <v>6</v>
      </c>
      <c r="C160" s="10">
        <v>13529.02</v>
      </c>
      <c r="D160" s="8">
        <f t="shared" si="13"/>
        <v>11051.176770462236</v>
      </c>
      <c r="E160" s="18">
        <f t="shared" si="14"/>
        <v>736.87956057060228</v>
      </c>
      <c r="F160" s="13">
        <f t="shared" si="15"/>
        <v>1740.963668967162</v>
      </c>
      <c r="G160" s="3"/>
    </row>
    <row r="161" spans="1:7" ht="16.5" thickBot="1">
      <c r="A161" s="32" t="s">
        <v>65</v>
      </c>
      <c r="B161" s="5" t="s">
        <v>7</v>
      </c>
      <c r="C161" s="11">
        <f>C162+C163+C164</f>
        <v>3741.09</v>
      </c>
      <c r="D161" s="8">
        <f t="shared" si="13"/>
        <v>3055.9084770521863</v>
      </c>
      <c r="E161" s="18">
        <f t="shared" si="14"/>
        <v>203.764408305633</v>
      </c>
      <c r="F161" s="13">
        <f t="shared" si="15"/>
        <v>481.41711464218105</v>
      </c>
      <c r="G161" s="3"/>
    </row>
    <row r="162" spans="1:7" ht="48" thickBot="1">
      <c r="A162" s="33" t="s">
        <v>66</v>
      </c>
      <c r="B162" s="6" t="s">
        <v>8</v>
      </c>
      <c r="C162" s="20">
        <v>2764.98</v>
      </c>
      <c r="D162" s="8">
        <f t="shared" si="13"/>
        <v>2258.5732556232952</v>
      </c>
      <c r="E162" s="18">
        <f t="shared" si="14"/>
        <v>150.59902693517373</v>
      </c>
      <c r="F162" s="13">
        <f t="shared" si="15"/>
        <v>355.80771744153117</v>
      </c>
      <c r="G162" s="3"/>
    </row>
    <row r="163" spans="1:7" ht="63.75" thickBot="1">
      <c r="A163" s="29" t="s">
        <v>67</v>
      </c>
      <c r="B163" s="4" t="s">
        <v>9</v>
      </c>
      <c r="C163" s="10">
        <v>677.65</v>
      </c>
      <c r="D163" s="8">
        <f t="shared" si="13"/>
        <v>553.53824138804828</v>
      </c>
      <c r="E163" s="18">
        <f t="shared" si="14"/>
        <v>36.909283467735918</v>
      </c>
      <c r="F163" s="13">
        <f t="shared" si="15"/>
        <v>87.202475144215711</v>
      </c>
      <c r="G163" s="3"/>
    </row>
    <row r="164" spans="1:7" ht="16.5" thickBot="1">
      <c r="A164" s="29" t="s">
        <v>68</v>
      </c>
      <c r="B164" s="4" t="s">
        <v>32</v>
      </c>
      <c r="C164" s="11">
        <f>C165+C166</f>
        <v>298.45999999999998</v>
      </c>
      <c r="D164" s="8">
        <f t="shared" si="13"/>
        <v>243.79698004084247</v>
      </c>
      <c r="E164" s="18">
        <f t="shared" si="14"/>
        <v>16.256097902723329</v>
      </c>
      <c r="F164" s="13">
        <f t="shared" si="15"/>
        <v>38.406922056434183</v>
      </c>
      <c r="G164" s="3"/>
    </row>
    <row r="165" spans="1:7" ht="32.25" thickBot="1">
      <c r="A165" s="29" t="s">
        <v>86</v>
      </c>
      <c r="B165" s="4" t="s">
        <v>48</v>
      </c>
      <c r="C165" s="11">
        <v>291.95999999999998</v>
      </c>
      <c r="D165" s="8">
        <f t="shared" si="13"/>
        <v>238.48745658622383</v>
      </c>
      <c r="E165" s="18">
        <f t="shared" si="14"/>
        <v>15.902065079672662</v>
      </c>
      <c r="F165" s="13">
        <f t="shared" si="15"/>
        <v>37.570478334103477</v>
      </c>
      <c r="G165" s="3"/>
    </row>
    <row r="166" spans="1:7" ht="32.25" thickBot="1">
      <c r="A166" s="29" t="s">
        <v>71</v>
      </c>
      <c r="B166" s="4" t="s">
        <v>14</v>
      </c>
      <c r="C166" s="11">
        <v>6.5</v>
      </c>
      <c r="D166" s="8">
        <f t="shared" si="13"/>
        <v>5.3095234546186294</v>
      </c>
      <c r="E166" s="18">
        <f t="shared" si="14"/>
        <v>0.35403282305066552</v>
      </c>
      <c r="F166" s="13">
        <f t="shared" si="15"/>
        <v>0.83644372233070485</v>
      </c>
      <c r="G166" s="3"/>
    </row>
    <row r="167" spans="1:7" ht="16.5" thickBot="1">
      <c r="A167" s="29" t="s">
        <v>73</v>
      </c>
      <c r="B167" s="7" t="s">
        <v>15</v>
      </c>
      <c r="C167" s="10">
        <v>8881.4699999999993</v>
      </c>
      <c r="D167" s="8">
        <f t="shared" si="13"/>
        <v>7254.8266579218025</v>
      </c>
      <c r="E167" s="18">
        <f t="shared" si="14"/>
        <v>483.74336875996835</v>
      </c>
      <c r="F167" s="13">
        <f t="shared" si="15"/>
        <v>1142.8999733182286</v>
      </c>
      <c r="G167" s="3"/>
    </row>
    <row r="168" spans="1:7" ht="16.5" thickBot="1">
      <c r="A168" s="29">
        <v>2</v>
      </c>
      <c r="B168" s="4" t="s">
        <v>16</v>
      </c>
      <c r="C168" s="9">
        <v>3346.13</v>
      </c>
      <c r="D168" s="8">
        <f t="shared" si="13"/>
        <v>2733.285494954313</v>
      </c>
      <c r="E168" s="18">
        <f t="shared" si="14"/>
        <v>182.25228464531131</v>
      </c>
      <c r="F168" s="13">
        <f t="shared" si="15"/>
        <v>430.5922204003756</v>
      </c>
      <c r="G168" s="3"/>
    </row>
    <row r="169" spans="1:7" ht="16.5" thickBot="1">
      <c r="A169" s="29">
        <v>3</v>
      </c>
      <c r="B169" s="4" t="s">
        <v>17</v>
      </c>
      <c r="C169" s="9">
        <v>450.27</v>
      </c>
      <c r="D169" s="8">
        <f t="shared" si="13"/>
        <v>367.8029424478662</v>
      </c>
      <c r="E169" s="18">
        <f t="shared" si="14"/>
        <v>24.524670651542028</v>
      </c>
      <c r="F169" s="13">
        <f t="shared" si="15"/>
        <v>57.942386900591764</v>
      </c>
      <c r="G169" s="3"/>
    </row>
    <row r="170" spans="1:7" ht="16.5" thickBot="1">
      <c r="A170" s="29">
        <v>4</v>
      </c>
      <c r="B170" s="4" t="s">
        <v>18</v>
      </c>
      <c r="C170" s="9"/>
      <c r="D170" s="8">
        <f t="shared" si="13"/>
        <v>0</v>
      </c>
      <c r="E170" s="18">
        <f t="shared" si="14"/>
        <v>0</v>
      </c>
      <c r="F170" s="13">
        <f t="shared" si="15"/>
        <v>0</v>
      </c>
      <c r="G170" s="3"/>
    </row>
    <row r="171" spans="1:7" ht="16.5" thickBot="1">
      <c r="A171" s="29">
        <v>5</v>
      </c>
      <c r="B171" s="4" t="s">
        <v>19</v>
      </c>
      <c r="C171" s="9"/>
      <c r="D171" s="8">
        <f t="shared" si="13"/>
        <v>0</v>
      </c>
      <c r="E171" s="18">
        <f t="shared" si="14"/>
        <v>0</v>
      </c>
      <c r="F171" s="13">
        <f t="shared" si="15"/>
        <v>0</v>
      </c>
      <c r="G171" s="3"/>
    </row>
    <row r="172" spans="1:7" ht="16.5" thickBot="1">
      <c r="A172" s="29">
        <v>6</v>
      </c>
      <c r="B172" s="4" t="s">
        <v>49</v>
      </c>
      <c r="C172" s="8">
        <f>C155+C168+C169+C170+C171</f>
        <v>37105.489999999991</v>
      </c>
      <c r="D172" s="8">
        <f t="shared" si="13"/>
        <v>30309.610684633379</v>
      </c>
      <c r="E172" s="18">
        <f t="shared" si="14"/>
        <v>2021.0094423658827</v>
      </c>
      <c r="F172" s="13">
        <f t="shared" si="15"/>
        <v>4774.8698730007291</v>
      </c>
      <c r="G172" s="3"/>
    </row>
    <row r="173" spans="1:7" ht="16.5" thickBot="1">
      <c r="A173" s="29">
        <v>7</v>
      </c>
      <c r="B173" s="4" t="s">
        <v>21</v>
      </c>
      <c r="C173" s="9"/>
      <c r="D173" s="8">
        <f t="shared" si="13"/>
        <v>0</v>
      </c>
      <c r="E173" s="18">
        <f t="shared" si="14"/>
        <v>0</v>
      </c>
      <c r="F173" s="13">
        <f t="shared" si="15"/>
        <v>0</v>
      </c>
      <c r="G173" s="3"/>
    </row>
    <row r="174" spans="1:7" ht="16.5" thickBot="1">
      <c r="A174" s="29">
        <v>8</v>
      </c>
      <c r="B174" s="4" t="s">
        <v>50</v>
      </c>
      <c r="C174" s="8">
        <v>1447.11</v>
      </c>
      <c r="D174" s="8">
        <f t="shared" si="13"/>
        <v>1182.0714594481792</v>
      </c>
      <c r="E174" s="18">
        <f t="shared" si="14"/>
        <v>78.819144394592101</v>
      </c>
      <c r="F174" s="13">
        <f t="shared" si="15"/>
        <v>186.21939615722866</v>
      </c>
      <c r="G174" s="3"/>
    </row>
    <row r="175" spans="1:7" ht="16.5" thickBot="1">
      <c r="A175" s="29" t="s">
        <v>75</v>
      </c>
      <c r="B175" s="4" t="s">
        <v>23</v>
      </c>
      <c r="C175" s="8">
        <f>C174*0.18</f>
        <v>260.47979999999995</v>
      </c>
      <c r="D175" s="8">
        <f t="shared" si="13"/>
        <v>212.77286270067225</v>
      </c>
      <c r="E175" s="18">
        <f t="shared" si="14"/>
        <v>14.187445991026575</v>
      </c>
      <c r="F175" s="13">
        <f t="shared" si="15"/>
        <v>33.519491308301156</v>
      </c>
      <c r="G175" s="3"/>
    </row>
    <row r="176" spans="1:7" ht="16.5" thickBot="1">
      <c r="A176" s="29" t="s">
        <v>76</v>
      </c>
      <c r="B176" s="4" t="s">
        <v>24</v>
      </c>
      <c r="C176" s="8">
        <f>C174-C175</f>
        <v>1186.6302000000001</v>
      </c>
      <c r="D176" s="8">
        <f t="shared" si="13"/>
        <v>969.29859674750696</v>
      </c>
      <c r="E176" s="18">
        <f t="shared" si="14"/>
        <v>64.631698403565522</v>
      </c>
      <c r="F176" s="13">
        <f t="shared" si="15"/>
        <v>152.6999048489275</v>
      </c>
      <c r="G176" s="3"/>
    </row>
    <row r="177" spans="1:7" ht="16.5" thickBot="1">
      <c r="A177" s="29" t="s">
        <v>77</v>
      </c>
      <c r="B177" s="4" t="s">
        <v>25</v>
      </c>
      <c r="C177" s="9"/>
      <c r="D177" s="8">
        <f t="shared" si="13"/>
        <v>0</v>
      </c>
      <c r="E177" s="18">
        <f t="shared" si="14"/>
        <v>0</v>
      </c>
      <c r="F177" s="13">
        <f t="shared" si="15"/>
        <v>0</v>
      </c>
      <c r="G177" s="3"/>
    </row>
    <row r="178" spans="1:7" ht="16.5" thickBot="1">
      <c r="A178" s="29" t="s">
        <v>78</v>
      </c>
      <c r="B178" s="4" t="s">
        <v>26</v>
      </c>
      <c r="C178" s="9"/>
      <c r="D178" s="8">
        <f t="shared" si="13"/>
        <v>0</v>
      </c>
      <c r="E178" s="18">
        <f t="shared" si="14"/>
        <v>0</v>
      </c>
      <c r="F178" s="13">
        <f t="shared" si="15"/>
        <v>0</v>
      </c>
      <c r="G178" s="3"/>
    </row>
    <row r="179" spans="1:7" ht="32.25" thickBot="1">
      <c r="A179" s="29" t="s">
        <v>79</v>
      </c>
      <c r="B179" s="4" t="s">
        <v>27</v>
      </c>
      <c r="C179" s="9"/>
      <c r="D179" s="8">
        <f t="shared" si="13"/>
        <v>0</v>
      </c>
      <c r="E179" s="18">
        <f t="shared" si="14"/>
        <v>0</v>
      </c>
      <c r="F179" s="13">
        <f t="shared" si="15"/>
        <v>0</v>
      </c>
      <c r="G179" s="3"/>
    </row>
    <row r="180" spans="1:7" ht="16.5" thickBot="1">
      <c r="A180" s="29" t="s">
        <v>87</v>
      </c>
      <c r="B180" s="4" t="s">
        <v>28</v>
      </c>
      <c r="C180" s="8">
        <f>C176</f>
        <v>1186.6302000000001</v>
      </c>
      <c r="D180" s="8">
        <f t="shared" si="13"/>
        <v>969.29859674750696</v>
      </c>
      <c r="E180" s="18">
        <f t="shared" si="14"/>
        <v>64.631698403565522</v>
      </c>
      <c r="F180" s="13">
        <f t="shared" si="15"/>
        <v>152.6999048489275</v>
      </c>
      <c r="G180" s="3"/>
    </row>
    <row r="181" spans="1:7" ht="32.25" thickBot="1">
      <c r="A181" s="32">
        <v>9</v>
      </c>
      <c r="B181" s="5" t="s">
        <v>51</v>
      </c>
      <c r="C181" s="8">
        <f>C172+C173+C174</f>
        <v>38552.599999999991</v>
      </c>
      <c r="D181" s="21">
        <f t="shared" si="13"/>
        <v>31491.682144081558</v>
      </c>
      <c r="E181" s="23">
        <f t="shared" si="14"/>
        <v>2099.8285867604745</v>
      </c>
      <c r="F181" s="13">
        <f t="shared" si="15"/>
        <v>4961.0892691579575</v>
      </c>
      <c r="G181" s="3"/>
    </row>
    <row r="182" spans="1:7" ht="31.5">
      <c r="A182" s="33">
        <v>10</v>
      </c>
      <c r="B182" s="6" t="s">
        <v>88</v>
      </c>
      <c r="C182" s="37">
        <v>1341.74</v>
      </c>
      <c r="D182" s="27">
        <v>1096</v>
      </c>
      <c r="E182" s="27">
        <v>73.08</v>
      </c>
      <c r="F182" s="27">
        <v>172.66</v>
      </c>
    </row>
    <row r="183" spans="1:7" ht="15.75">
      <c r="A183" s="33" t="s">
        <v>84</v>
      </c>
      <c r="B183" s="6" t="s">
        <v>31</v>
      </c>
      <c r="C183" s="18">
        <f>C181/C182</f>
        <v>28.733286627811641</v>
      </c>
      <c r="D183" s="13">
        <f>D181/D182</f>
        <v>28.733286627811641</v>
      </c>
      <c r="E183" s="13">
        <f t="shared" ref="E183:F183" si="16">E181/E182</f>
        <v>28.733286627811641</v>
      </c>
      <c r="F183" s="13">
        <f t="shared" si="16"/>
        <v>28.733286627811641</v>
      </c>
    </row>
    <row r="188" spans="1:7">
      <c r="C188" s="53"/>
      <c r="D188" s="53"/>
      <c r="E188" s="53"/>
      <c r="F188" s="53"/>
    </row>
    <row r="189" spans="1:7">
      <c r="C189" s="53"/>
      <c r="D189" s="53"/>
      <c r="E189" s="53"/>
      <c r="F189" s="53"/>
    </row>
    <row r="190" spans="1:7" ht="15.75">
      <c r="B190" s="25"/>
    </row>
  </sheetData>
  <mergeCells count="42">
    <mergeCell ref="C189:F189"/>
    <mergeCell ref="A151:F151"/>
    <mergeCell ref="A100:F100"/>
    <mergeCell ref="A101:F101"/>
    <mergeCell ref="A102:F102"/>
    <mergeCell ref="A103:F103"/>
    <mergeCell ref="A106:F106"/>
    <mergeCell ref="A107:F107"/>
    <mergeCell ref="A144:F144"/>
    <mergeCell ref="A146:F146"/>
    <mergeCell ref="A145:F145"/>
    <mergeCell ref="A147:F147"/>
    <mergeCell ref="A150:F150"/>
    <mergeCell ref="B108:B109"/>
    <mergeCell ref="C108:C109"/>
    <mergeCell ref="D108:F108"/>
    <mergeCell ref="C45:F45"/>
    <mergeCell ref="C188:F188"/>
    <mergeCell ref="C47:F47"/>
    <mergeCell ref="A51:F51"/>
    <mergeCell ref="A50:F50"/>
    <mergeCell ref="A52:A53"/>
    <mergeCell ref="B52:B53"/>
    <mergeCell ref="C52:C53"/>
    <mergeCell ref="D52:F52"/>
    <mergeCell ref="C46:F46"/>
    <mergeCell ref="C1:F1"/>
    <mergeCell ref="C2:F2"/>
    <mergeCell ref="C3:F3"/>
    <mergeCell ref="C4:F4"/>
    <mergeCell ref="C44:F44"/>
    <mergeCell ref="A6:F6"/>
    <mergeCell ref="A5:F5"/>
    <mergeCell ref="A7:A8"/>
    <mergeCell ref="B7:B8"/>
    <mergeCell ref="C7:C8"/>
    <mergeCell ref="D7:F7"/>
    <mergeCell ref="A152:A153"/>
    <mergeCell ref="B152:B153"/>
    <mergeCell ref="C152:C153"/>
    <mergeCell ref="D152:F152"/>
    <mergeCell ref="A108:A109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2" max="2" width="32.71093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gol_ekon</dc:creator>
  <cp:lastModifiedBy>gol_ekon</cp:lastModifiedBy>
  <cp:lastPrinted>2021-10-26T07:16:43Z</cp:lastPrinted>
  <dcterms:created xsi:type="dcterms:W3CDTF">2021-02-25T07:59:27Z</dcterms:created>
  <dcterms:modified xsi:type="dcterms:W3CDTF">2021-10-26T07:17:27Z</dcterms:modified>
</cp:coreProperties>
</file>