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5" windowWidth="19155" windowHeight="1182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I131" i="1"/>
  <c r="I113"/>
  <c r="I122"/>
  <c r="I196"/>
  <c r="I209"/>
  <c r="I67"/>
  <c r="I69"/>
  <c r="I216"/>
  <c r="I100"/>
  <c r="I218"/>
  <c r="I55"/>
  <c r="I38"/>
  <c r="I102"/>
  <c r="I106"/>
  <c r="I31"/>
  <c r="I20"/>
  <c r="I23"/>
  <c r="I173" l="1"/>
  <c r="I203"/>
  <c r="I52"/>
  <c r="I98"/>
  <c r="I57"/>
  <c r="I49"/>
  <c r="I174" l="1"/>
  <c r="I127"/>
  <c r="I151"/>
  <c r="I145"/>
  <c r="I34"/>
  <c r="I220"/>
  <c r="I182"/>
  <c r="I160"/>
  <c r="I29"/>
  <c r="I59"/>
  <c r="I157"/>
  <c r="I140"/>
  <c r="I92"/>
  <c r="I76"/>
  <c r="I96"/>
  <c r="I78"/>
  <c r="I133"/>
  <c r="I86"/>
  <c r="I200" l="1"/>
  <c r="I187"/>
  <c r="I168"/>
  <c r="I161"/>
  <c r="I121"/>
  <c r="I30"/>
  <c r="I28" s="1"/>
  <c r="I223"/>
  <c r="I190"/>
  <c r="I207"/>
  <c r="I208"/>
  <c r="I213"/>
  <c r="I163"/>
  <c r="I191"/>
  <c r="I162"/>
  <c r="I132"/>
  <c r="I33"/>
  <c r="I105"/>
  <c r="I104" s="1"/>
  <c r="I44" l="1"/>
  <c r="I159"/>
  <c r="I116"/>
  <c r="I41"/>
  <c r="I111"/>
  <c r="I204" l="1"/>
  <c r="I178" l="1"/>
  <c r="I90"/>
  <c r="I32"/>
  <c r="I22"/>
  <c r="I99"/>
  <c r="I188"/>
  <c r="I172"/>
  <c r="I171"/>
  <c r="I167"/>
  <c r="I165" s="1"/>
  <c r="I155"/>
  <c r="I63"/>
  <c r="I37"/>
  <c r="I36" s="1"/>
  <c r="I170" l="1"/>
  <c r="I15"/>
  <c r="I18"/>
  <c r="I146"/>
  <c r="I54"/>
  <c r="I48"/>
  <c r="I64"/>
  <c r="I101"/>
  <c r="I138" l="1"/>
  <c r="I137" l="1"/>
  <c r="I194"/>
  <c r="I43"/>
  <c r="I201"/>
  <c r="I199"/>
  <c r="I198"/>
  <c r="I197"/>
  <c r="I195" l="1"/>
  <c r="I120"/>
  <c r="I70"/>
  <c r="I129"/>
  <c r="I84"/>
  <c r="I158"/>
  <c r="I88"/>
  <c r="I156" l="1"/>
  <c r="I136" l="1"/>
  <c r="I210" l="1"/>
  <c r="I79" l="1"/>
  <c r="I77" l="1"/>
  <c r="I25"/>
  <c r="I72" l="1"/>
  <c r="I134"/>
  <c r="I82" l="1"/>
  <c r="I115"/>
  <c r="I47"/>
  <c r="I128" l="1"/>
  <c r="I17"/>
  <c r="I19"/>
  <c r="I24"/>
  <c r="I13"/>
  <c r="I66"/>
  <c r="I14" l="1"/>
  <c r="I97"/>
  <c r="I215" l="1"/>
  <c r="I193"/>
  <c r="I154"/>
  <c r="I126"/>
  <c r="I123"/>
  <c r="I108"/>
  <c r="I75" l="1"/>
  <c r="I51" l="1"/>
  <c r="I118" l="1"/>
  <c r="I114" s="1"/>
  <c r="I42" l="1"/>
  <c r="I222"/>
  <c r="I221" s="1"/>
  <c r="I40" l="1"/>
  <c r="I217" l="1"/>
  <c r="I214" s="1"/>
  <c r="I219"/>
  <c r="I212"/>
  <c r="I153" s="1"/>
  <c r="I112" l="1"/>
  <c r="I103" s="1"/>
  <c r="I95"/>
  <c r="I74" s="1"/>
  <c r="I62"/>
  <c r="I27" s="1"/>
  <c r="I12"/>
  <c r="I11" s="1"/>
  <c r="I224" l="1"/>
  <c r="I26"/>
  <c r="I225" l="1"/>
</calcChain>
</file>

<file path=xl/sharedStrings.xml><?xml version="1.0" encoding="utf-8"?>
<sst xmlns="http://schemas.openxmlformats.org/spreadsheetml/2006/main" count="626" uniqueCount="337">
  <si>
    <t>Додаток 6</t>
  </si>
  <si>
    <t>РОЗПОДIЛ</t>
  </si>
  <si>
    <t>(код бюджету)</t>
  </si>
  <si>
    <t>Код програмної класифікації видатків та кредитування місцевого бюджету</t>
  </si>
  <si>
    <t>Найменуваиии головного розпорядника коштiв місцевого бюджету / вiдповiдального виконавця, найменування бюджетної програми згідно з Типовою програмною класифікацією видаткiв та кредитування мiсцсвого бюджету</t>
  </si>
  <si>
    <t>Найменуваиия об'скта будівництва / 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</si>
  <si>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</si>
  <si>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</si>
  <si>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Рівень виконання робіт на початок бюджетного періоду, %</t>
  </si>
  <si>
    <t>Обсяг видатків бюджету розвитку, які спрямовуються на будівництво об'єкта у бюджетному періоді, гривень</t>
  </si>
  <si>
    <t>Рівень готовності об'єкта на кінець бюджетного періоду, %</t>
  </si>
  <si>
    <t>Код Типової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</si>
  <si>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</si>
  <si>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0600000</t>
  </si>
  <si>
    <t>06</t>
  </si>
  <si>
    <t xml:space="preserve">Управління освіти міської ради    </t>
  </si>
  <si>
    <t>Заходи з енергозбереження</t>
  </si>
  <si>
    <t>Управл.житлово-комун.господарства та будівництва міської ради</t>
  </si>
  <si>
    <t>Капітальний ремонт інших об’єктів</t>
  </si>
  <si>
    <t xml:space="preserve">              </t>
  </si>
  <si>
    <t>0200000</t>
  </si>
  <si>
    <t>Виконавчий комітет міської ради</t>
  </si>
  <si>
    <t>02</t>
  </si>
  <si>
    <t>0160</t>
  </si>
  <si>
    <t>0111</t>
  </si>
  <si>
    <t>3110</t>
  </si>
  <si>
    <t xml:space="preserve">Придбання обладнання і предметів довгострокового користування </t>
  </si>
  <si>
    <t>Придбання житла для окремих категорій населення відповідно до законодавства</t>
  </si>
  <si>
    <t>6082</t>
  </si>
  <si>
    <t>Капітальне будівництва (придбання) житла</t>
  </si>
  <si>
    <t>3121</t>
  </si>
  <si>
    <t>0217350</t>
  </si>
  <si>
    <t>0443</t>
  </si>
  <si>
    <t>Розроблення схем планування та забудови територій (містобудівна документація)</t>
  </si>
  <si>
    <t>Дослідження і розробки, окремі заходи розвитку по реалізації державних (регіональних) програм</t>
  </si>
  <si>
    <t>0217520</t>
  </si>
  <si>
    <t>7520</t>
  </si>
  <si>
    <t>Реалізація Національної програми інформатизації</t>
  </si>
  <si>
    <t>0611010</t>
  </si>
  <si>
    <t>1010</t>
  </si>
  <si>
    <t xml:space="preserve"> Надання дошкільної освiти</t>
  </si>
  <si>
    <t>0941</t>
  </si>
  <si>
    <t>0470</t>
  </si>
  <si>
    <t>0617520</t>
  </si>
  <si>
    <t>0212010</t>
  </si>
  <si>
    <t>2010</t>
  </si>
  <si>
    <t>0731</t>
  </si>
  <si>
    <t>Багатопрофільна стаціонарна медична допомога населенню</t>
  </si>
  <si>
    <t>0212030</t>
  </si>
  <si>
    <t>2030</t>
  </si>
  <si>
    <t>0733</t>
  </si>
  <si>
    <t>Лікарсько-акушерська допомога вагітним, породіллям та новонародженим</t>
  </si>
  <si>
    <t>0212100</t>
  </si>
  <si>
    <t>2100</t>
  </si>
  <si>
    <t>0722</t>
  </si>
  <si>
    <t>Стоматологічна допомога населенню</t>
  </si>
  <si>
    <t>3210</t>
  </si>
  <si>
    <t xml:space="preserve">Капітальні трансферти підприємствам (установам, організаціям) </t>
  </si>
  <si>
    <t>0800000</t>
  </si>
  <si>
    <t>Управління соціального захисту населення міської ради</t>
  </si>
  <si>
    <t>0817520</t>
  </si>
  <si>
    <t>Програма інформатизації діяльності Управління соціального захисту населення Ніжинської міської ради  Чернігівської області на 2020-2022роки</t>
  </si>
  <si>
    <t>0460</t>
  </si>
  <si>
    <t>1000000</t>
  </si>
  <si>
    <t>08</t>
  </si>
  <si>
    <t>Управління культури і туризму Ніжинської міської ради</t>
  </si>
  <si>
    <t>1014030</t>
  </si>
  <si>
    <t>0824</t>
  </si>
  <si>
    <t>Забезпечення діяльності бібліотек</t>
  </si>
  <si>
    <t>0960</t>
  </si>
  <si>
    <t>1017520</t>
  </si>
  <si>
    <t>Програма інформатизації діяльності Управління культури і туризму Ніжинської міської ради  Чернігівської області на 2020-2022роки</t>
  </si>
  <si>
    <t>1100000</t>
  </si>
  <si>
    <t>Відділ з питань фізичної культури та спорту міської ради</t>
  </si>
  <si>
    <t>1200000</t>
  </si>
  <si>
    <t>Управління ЖКГ та будівництва міської ради</t>
  </si>
  <si>
    <t>Капітальне будівництво (придбання) інших об’єктів</t>
  </si>
  <si>
    <t>3122</t>
  </si>
  <si>
    <t>Будівництво освітніх установ та закладів</t>
  </si>
  <si>
    <t>Реконструкція та реставрація інших об’єктів</t>
  </si>
  <si>
    <t>Будів.інших об’єктів  комунальної власності.</t>
  </si>
  <si>
    <t>1217461</t>
  </si>
  <si>
    <t>0456</t>
  </si>
  <si>
    <t>Утримання та розвиток автомобільних доріг загального користування та дорожньої інфраструктури за рахунок коштів місцевого бюджету</t>
  </si>
  <si>
    <t>Усього передані кошти</t>
  </si>
  <si>
    <t>РАЗОМ</t>
  </si>
  <si>
    <t>1217670</t>
  </si>
  <si>
    <t>0490</t>
  </si>
  <si>
    <t>Внески до статутного капіталу суб’єктів господарювання</t>
  </si>
  <si>
    <t>3100000</t>
  </si>
  <si>
    <t>Управління комунального майна та земельних відносин</t>
  </si>
  <si>
    <t>3117650</t>
  </si>
  <si>
    <t>Проведення експертної грошової оцінки земельної ділянки чи права на неї</t>
  </si>
  <si>
    <t>Програма інформатизації діяльності Управління комунального майна та земельних відносин Ніжинської міської ради  Чернігівської області на 2020-2022роки</t>
  </si>
  <si>
    <t>3700000</t>
  </si>
  <si>
    <t>Фінансове управління міської ради</t>
  </si>
  <si>
    <t>Програма інформатизації діяльності фінансового управління Ніжинської міської ради на 2020-2022роки</t>
  </si>
  <si>
    <t>0810</t>
  </si>
  <si>
    <t>1115061</t>
  </si>
  <si>
    <t>5061</t>
  </si>
  <si>
    <t>Забезпечення діяльності місцевих центрів фізичного здоров’я населення "Спорт для всіх " та проведення фізкультурно-масових заходів серед населення регіону</t>
  </si>
  <si>
    <t>3117520</t>
  </si>
  <si>
    <t>3717520</t>
  </si>
  <si>
    <t>0216082</t>
  </si>
  <si>
    <t>Будівництво медичних установ та закладів</t>
  </si>
  <si>
    <t>1014082</t>
  </si>
  <si>
    <t>4082</t>
  </si>
  <si>
    <t>0829</t>
  </si>
  <si>
    <t>Інші заходи в галузі культури і мистецтва</t>
  </si>
  <si>
    <t>7323</t>
  </si>
  <si>
    <t>Будівництво установ та закладів соціальної сфери</t>
  </si>
  <si>
    <t>Реставрація пам’яток культури історії та архітектури</t>
  </si>
  <si>
    <t>Проектування, реставрація та охорона пам’яток архітектури</t>
  </si>
  <si>
    <t>Будівництво споруд, установ та закладів фізичної культури і спорту</t>
  </si>
  <si>
    <t xml:space="preserve"> </t>
  </si>
  <si>
    <t>1014060</t>
  </si>
  <si>
    <t>4060</t>
  </si>
  <si>
    <t>0828</t>
  </si>
  <si>
    <t xml:space="preserve">Реалізація проектів з реконструкції, капітального ремонту приймальних відділень в опрних закладах охорони здоров’я у госпітальних округах </t>
  </si>
  <si>
    <t>0617640</t>
  </si>
  <si>
    <t>0910</t>
  </si>
  <si>
    <t>0610</t>
  </si>
  <si>
    <t>до рiшення мiської ради VIIІ скликання</t>
  </si>
  <si>
    <t>0210160</t>
  </si>
  <si>
    <t>Програма інформатизації діяльності Управління освіти Ніжинської міської ради на 2020-2022роки</t>
  </si>
  <si>
    <t>3132</t>
  </si>
  <si>
    <t>Міський голова                                                       Олександр КОДОЛА</t>
  </si>
  <si>
    <t xml:space="preserve">коштiв бюджету розвитку бюджету  Ніжинської міської ТГ на здiйснення заходiв на будiвництво, реконструкцію i реставрацiю, капітальний ремонт об’єктів виробничої, комунiкацiйної та соцiальної iнфраструктури за об'єктами </t>
  </si>
  <si>
    <t>у 2021 році</t>
  </si>
  <si>
    <t>Міська цільова програма оснащення медичною технікою та виробами медичного призначення на 2020-2022 рр.</t>
  </si>
  <si>
    <t>Міська цільова програма  "Фінансова підтримка та розвиток  КНП "Ніжинський міський пологовий будинок на 2021р"</t>
  </si>
  <si>
    <t>Міська цільова програма фінансової підтримки КНП "Ніжинська міська стоматологічна поліклініка" Ніжинської міської ради Чернігівської області на 2021р.</t>
  </si>
  <si>
    <t>Міська Програма забезпечення службовим житлом лікарів КНП «Ніжинська ЦМЛ ім.М.Галицького Ніжинської міської ради Чернігівської області на 2020 - 2021 роки</t>
  </si>
  <si>
    <t>Міська Програма забезпечення службовим житлом лікарів КНП «Ніжинський міський пологовий будинок Ніжинської міської ради Чернігівської області» на 2020 - 2021 роки</t>
  </si>
  <si>
    <t>МЦП "Розробка схем та пректних рішень масового застосування та детального планування  на 2021 рік"</t>
  </si>
  <si>
    <t>0217323</t>
  </si>
  <si>
    <t>0611021</t>
  </si>
  <si>
    <t xml:space="preserve">Надання загальної середньої освіти закладами загальної середньої освіти </t>
  </si>
  <si>
    <t>1021</t>
  </si>
  <si>
    <t>Керівництво і управління у відповідній сфері у містах (місті Києві), селищах, селах, територіальних громадах</t>
  </si>
  <si>
    <t>0817323</t>
  </si>
  <si>
    <t>Забез.діяльності палаців і будинків культури, клубів, центр.дозв.та інших клуб.закладів</t>
  </si>
  <si>
    <r>
      <t xml:space="preserve">Придбання музичних інструментів (електрогітара Yamaha - </t>
    </r>
    <r>
      <rPr>
        <b/>
        <i/>
        <sz val="10"/>
        <rFont val="Times New Roman"/>
        <family val="1"/>
        <charset val="204"/>
      </rPr>
      <t>10600</t>
    </r>
    <r>
      <rPr>
        <sz val="10"/>
        <rFont val="Times New Roman"/>
        <family val="1"/>
        <charset val="204"/>
      </rPr>
      <t xml:space="preserve">грн.; бас-гітара Squier - </t>
    </r>
    <r>
      <rPr>
        <b/>
        <i/>
        <sz val="10"/>
        <rFont val="Times New Roman"/>
        <family val="1"/>
        <charset val="204"/>
      </rPr>
      <t>10400</t>
    </r>
    <r>
      <rPr>
        <sz val="10"/>
        <rFont val="Times New Roman"/>
        <family val="1"/>
        <charset val="204"/>
      </rPr>
      <t xml:space="preserve">грн.; клавішний елекроінструмент  Yamaha- </t>
    </r>
    <r>
      <rPr>
        <b/>
        <i/>
        <sz val="10"/>
        <rFont val="Times New Roman"/>
        <family val="1"/>
        <charset val="204"/>
      </rPr>
      <t>12400</t>
    </r>
    <r>
      <rPr>
        <sz val="10"/>
        <rFont val="Times New Roman"/>
        <family val="1"/>
        <charset val="204"/>
      </rPr>
      <t>грн.)</t>
    </r>
  </si>
  <si>
    <t xml:space="preserve">Програма  розвитку культури, мистецтва і  охорони культурної спадщини на 2021рік </t>
  </si>
  <si>
    <t>1011080</t>
  </si>
  <si>
    <r>
      <t xml:space="preserve">Придбання музичних інструментів для ДМШ (флейта - </t>
    </r>
    <r>
      <rPr>
        <b/>
        <i/>
        <sz val="10"/>
        <rFont val="Times New Roman"/>
        <family val="1"/>
        <charset val="204"/>
      </rPr>
      <t>18000</t>
    </r>
    <r>
      <rPr>
        <sz val="10"/>
        <rFont val="Times New Roman"/>
        <family val="1"/>
        <charset val="204"/>
      </rPr>
      <t xml:space="preserve">грн.; бандури (2шт.) - </t>
    </r>
    <r>
      <rPr>
        <b/>
        <i/>
        <sz val="10"/>
        <rFont val="Times New Roman"/>
        <family val="1"/>
        <charset val="204"/>
      </rPr>
      <t>60000</t>
    </r>
    <r>
      <rPr>
        <sz val="10"/>
        <rFont val="Times New Roman"/>
        <family val="1"/>
        <charset val="204"/>
      </rPr>
      <t>грн.;  тромбон.-</t>
    </r>
    <r>
      <rPr>
        <b/>
        <i/>
        <sz val="10"/>
        <rFont val="Times New Roman"/>
        <family val="1"/>
        <charset val="204"/>
      </rPr>
      <t>10 000</t>
    </r>
    <r>
      <rPr>
        <sz val="10"/>
        <rFont val="Times New Roman"/>
        <family val="1"/>
        <charset val="204"/>
      </rPr>
      <t xml:space="preserve"> грн; гітара -</t>
    </r>
    <r>
      <rPr>
        <b/>
        <i/>
        <sz val="10"/>
        <rFont val="Times New Roman"/>
        <family val="1"/>
        <charset val="204"/>
      </rPr>
      <t xml:space="preserve"> 8000</t>
    </r>
    <r>
      <rPr>
        <sz val="10"/>
        <rFont val="Times New Roman"/>
        <family val="1"/>
        <charset val="204"/>
      </rPr>
      <t xml:space="preserve">грн.; скрипка - </t>
    </r>
    <r>
      <rPr>
        <b/>
        <i/>
        <sz val="10"/>
        <rFont val="Times New Roman"/>
        <family val="1"/>
        <charset val="204"/>
      </rPr>
      <t>6000</t>
    </r>
    <r>
      <rPr>
        <sz val="10"/>
        <rFont val="Times New Roman"/>
        <family val="1"/>
        <charset val="204"/>
      </rPr>
      <t xml:space="preserve">грн.; акустична система - </t>
    </r>
    <r>
      <rPr>
        <b/>
        <i/>
        <sz val="10"/>
        <rFont val="Times New Roman"/>
        <family val="1"/>
        <charset val="204"/>
      </rPr>
      <t>12000</t>
    </r>
    <r>
      <rPr>
        <sz val="10"/>
        <rFont val="Times New Roman"/>
        <family val="1"/>
        <charset val="204"/>
      </rPr>
      <t>грн.)</t>
    </r>
  </si>
  <si>
    <t>Придбання музичних інструментів для ДХШ (скрипки (6шт.*6000))</t>
  </si>
  <si>
    <t>1080</t>
  </si>
  <si>
    <t xml:space="preserve">Надання спеціальної освіти мистецьким школам  </t>
  </si>
  <si>
    <t>Капітальний ремонт віконних блоків із заміною їх на металопластикові у приміщенні Територіального центру по вул. Шевченка,99Є у м.Ніжині Чернігівської області в т.ч. ПВР</t>
  </si>
  <si>
    <t>Капітальний ремонт частиниі даху будівлі Територіального центру по вул. Шевченка,99Є у м.Ніжині Чернігівської області в т.ч. ПВР</t>
  </si>
  <si>
    <t>Капітальний ремонт віконних блоків із заміною їх на металопластикові у приміщенні центру комплексної реабілітації дітей з інвалідністю "Віра" Ніжинської міської ради в т.ч. ПВР</t>
  </si>
  <si>
    <t>1017340</t>
  </si>
  <si>
    <t>Стіл тенісний вуличний 2 шт</t>
  </si>
  <si>
    <t>1210160</t>
  </si>
  <si>
    <t>Придбання мікроавтобуса</t>
  </si>
  <si>
    <t>Будівництво скейт-парку, в т.ч.ПКД</t>
  </si>
  <si>
    <t>Будівництво системи відеоспостереження прилеглої території залізничного вокзалу в м. Ніжинв т.ч. ПКД</t>
  </si>
  <si>
    <t>Будівництво системи передачі даних та відеоспостереження м. Ніжин, Чернігівської обл.в т.ч. ПКД</t>
  </si>
  <si>
    <t>Будівництво фонтану на пл. І. Франка в т.ч. ПКД</t>
  </si>
  <si>
    <t>Реконструкція скверу Б.Хмельницького, в т.ч. ПКД</t>
  </si>
  <si>
    <t xml:space="preserve">Капітальний ремонт огорожі скверу ім. М. Гоголя, в т.ч. ПКД </t>
  </si>
  <si>
    <t>Реконструкція частини будівлі головного корпусу КНП "Ніжинська центральна міська лікарня ім.М.Галицького" в м.Ніжині по вул.Московська,21 під відділення екстреної медичної допомоги відповідно до проекту EMERGENCY  за підтримки Президента України в т.ч. ПКД</t>
  </si>
  <si>
    <t>Капітальний ремонт тротуару по вул.Широкомагерська м.Ніжин в т.ч. ПКД</t>
  </si>
  <si>
    <t>Капітальний ремонт дороги по вул.Незалежності на ділянці від вул.Синіківська до вул.Генерала Корчагіна м.Ніжин (розроблення ПКД)</t>
  </si>
  <si>
    <t>Капітальний ремонт дороги по вул.Сакко і Ванцетті м.Ніжин (розроблення ПКД)</t>
  </si>
  <si>
    <t>Капітальний ремонт дороги по вул.Успенська м.Ніжин (розроблення ПКД)</t>
  </si>
  <si>
    <t>Капітальний ремонт дороги по вул. Богушевича в м. Ніжин, Чернігівської обл., в т.ч. ПКД</t>
  </si>
  <si>
    <t>Капітальний ремонт дороги по вул. Братів Зосим в м. Ніжин, Чернігівської обл., в т.ч. ПКД</t>
  </si>
  <si>
    <t>Міська програма реалізації повноважень міської ради у галузі земельних відносин на 2021рік</t>
  </si>
  <si>
    <t>3110160</t>
  </si>
  <si>
    <t>7640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</si>
  <si>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обл.в т.ч.ПКД</t>
  </si>
  <si>
    <t>Будівництво ФОК з басейнами (типової будівлі басейну "Н2О-Classic") по вул.Незалежності, м.Ніжин, Чернігівська обл., в т.ч.ПВР</t>
  </si>
  <si>
    <t>Програма інформатизації діяльності виконавчого комітету Ніжинської міської ради Чернігівської області на 2020-2022роки</t>
  </si>
  <si>
    <t>Капітальний ремонт шляхом проведення комплексної термомодернізації об’єкту Ніжинська загальноосвітня школа I-III ст. №10 Ніжинської міської ради Чернігівської обл.за адресоою м.Ніжин, вул.Московська,54 Чернігівської обл.(залучені кошти від міжнародної фінансової установи Північної Екологічної Фінансової Корпорації (Нордік Інвайронмент Файненс Корпорейшн-НЕФКО, в т.ч. вільний залишок 751102,3грн))</t>
  </si>
  <si>
    <t xml:space="preserve">МЦП "Розвитку та фінансової підтримки комунальних підприємств м.Ніжина на 2021 рік"( КП "ВУКГ"-придбання машини МДКЗ-12 з вакуумним підмітально-прибиральним обладнанням, піскорозкидувальним обладнанням та поворотним відвалом на базі шасі МАЗ 5340 С2-493750грн, сміттєвозу з заднім завантаженням АТ4021 DAYUM CGC1120-346000грн; КП Відділ арх.-тех.планування та проектування"- 25000грн придбання оргтехніки) </t>
  </si>
  <si>
    <t>Будівництво артезіанської свердловини в с.Переяслівка, в т.ч. ПКД</t>
  </si>
  <si>
    <t>Співфінансування субвенції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</t>
  </si>
  <si>
    <t>0617321</t>
  </si>
  <si>
    <t>0213133</t>
  </si>
  <si>
    <t>3133</t>
  </si>
  <si>
    <t>Інші заходи та заклади молодіжної політики</t>
  </si>
  <si>
    <t xml:space="preserve">Проект переможець Громад.бюджету "Молодь Records" </t>
  </si>
  <si>
    <t>Проект переможець Громад.бюджету "Розумні та веселі перерви"</t>
  </si>
  <si>
    <t>Проект переможець Громад.бюджету "Світ медіа стає ближчим"</t>
  </si>
  <si>
    <t>Проект переможець Громад.бюджету "Створення простору для занять із стрітболу "Стрітбол-Ніжин"</t>
  </si>
  <si>
    <t>0611041</t>
  </si>
  <si>
    <t>1041</t>
  </si>
  <si>
    <t>0921</t>
  </si>
  <si>
    <t>Будівництво спортивного майданчика в с.Кунашівка в т.ч. ПКД ,в т.ч. вільний залишок Переяслівської сільської ради 3504,15грн</t>
  </si>
  <si>
    <t>1115011</t>
  </si>
  <si>
    <t>5011</t>
  </si>
  <si>
    <t>Проведення навчально-тренувальних зборіві змаганьз алімп.видів спорту</t>
  </si>
  <si>
    <t>Придбання 2-х страхувальних гімнастичних матів</t>
  </si>
  <si>
    <t>0218110</t>
  </si>
  <si>
    <t>0320</t>
  </si>
  <si>
    <t>Заходи із запобігання та ліквідації надзвичайних ситуацій та наслідків стихійного лиха</t>
  </si>
  <si>
    <t>Міська цільова програма цивільного захисту м.Ніжина на 2021 рік (нове будівництво міської автоматизованої системи центрального оповіщення м.Ніжина)</t>
  </si>
  <si>
    <t>Капітальний ремонт частини даху ЗОШ №7,м.Ніжин, вул.Гоголя,15, Чернігівська обл., в т.ч. ПВР</t>
  </si>
  <si>
    <t>1216011</t>
  </si>
  <si>
    <t>0620</t>
  </si>
  <si>
    <t>Експлуатація та технічне обслуговування житлового фонду</t>
  </si>
  <si>
    <t>Капітальний ремонт житлового фонду ((приміщень)</t>
  </si>
  <si>
    <t>МЦП співфінансування робіт з ремонту багатоквартирних житлових будинків Ніжинської міської тертторіальної громади на 2021 рік</t>
  </si>
  <si>
    <r>
      <t xml:space="preserve">М’ясорубки промислові для ДНЗ №7, №23 </t>
    </r>
    <r>
      <rPr>
        <sz val="10"/>
        <rFont val="Times New Roman"/>
        <family val="1"/>
        <charset val="204"/>
      </rPr>
      <t>; жаровочні шафи для ДНЗ №7, №15, №17</t>
    </r>
    <r>
      <rPr>
        <sz val="10"/>
        <rFont val="Times New Roman"/>
        <family val="1"/>
        <charset val="204"/>
      </rPr>
      <t xml:space="preserve">; пральна машина для ДНЗ №23 </t>
    </r>
    <r>
      <rPr>
        <sz val="10"/>
        <rFont val="Times New Roman"/>
        <family val="1"/>
        <charset val="204"/>
      </rPr>
      <t xml:space="preserve">грн; мотори для електровентиляційного каналу для ДНЗ №4, №9, №12, №13 </t>
    </r>
    <r>
      <rPr>
        <sz val="10"/>
        <rFont val="Times New Roman"/>
        <family val="1"/>
        <charset val="204"/>
      </rPr>
      <t>; холодильник для ДНЗ №14; центрифуга для ДНЗ №13</t>
    </r>
    <r>
      <rPr>
        <sz val="10"/>
        <rFont val="Times New Roman"/>
        <family val="1"/>
        <charset val="204"/>
      </rPr>
      <t xml:space="preserve"> </t>
    </r>
  </si>
  <si>
    <t>Субвенція з місцевого бюджету на надання державної підтримки особам з особливими освітніми потребами за раїунок відповідної субвенції з державного бюджету на 2021 рік</t>
  </si>
  <si>
    <t>1115012</t>
  </si>
  <si>
    <t>5012</t>
  </si>
  <si>
    <t>Проведення навчально-тренувальних зборів і змагнь з олімпійських видів спорту</t>
  </si>
  <si>
    <t>Придбання телевізора Smart-TV для Федерації шахів</t>
  </si>
  <si>
    <t xml:space="preserve">Придбання стелажів для обладнання кімнати-виставки футбольних нагород </t>
  </si>
  <si>
    <t>Капітальний ремонт боксерського залу за адр.вул. Прилуцька,156, в т. ч. ПКД</t>
  </si>
  <si>
    <t>1216030</t>
  </si>
  <si>
    <t>Організація благоустрою населених пунктів</t>
  </si>
  <si>
    <t>Будівництво відкритого резервуару для збору поверхневих атмосферних опадів по вул. Незалежності в м.Ніжин Чернігівської обл, в т. ч. ПКД</t>
  </si>
  <si>
    <t>Будівництво протипожежного водопостачання до полігону ТПВ по вул. Прилуцька з підключенням до існуючої мережі водопостачання міста, в т. ч. ПКД</t>
  </si>
  <si>
    <t>МЦП співфінансування робіт з ремонту та утримання фасадів багатоквартирних житлових будинків центральних вулиць м. Ніжина на 2021 рік</t>
  </si>
  <si>
    <t>0213121</t>
  </si>
  <si>
    <t>Утримання та забезпечення діяльності центрів соціальних служб</t>
  </si>
  <si>
    <t>Придбання холодильника</t>
  </si>
  <si>
    <t>0611200</t>
  </si>
  <si>
    <t>1200</t>
  </si>
  <si>
    <t>Надання освіти за рахунок субвенції з державного бюджету місцевим бюджетам на надання державної підтримки особам з особливими освітніми потребами</t>
  </si>
  <si>
    <t>Реконструкція вбудовано-прибудованого нежитлового приміщення " Аптека" за адресою: вул.Овдіївська,5,м.Ніжин,Чернігівська обл.під адмінприміщення, в т.ч.ПКД</t>
  </si>
  <si>
    <t>0611154</t>
  </si>
  <si>
    <t>1154</t>
  </si>
  <si>
    <t>0990</t>
  </si>
  <si>
    <t>0217670</t>
  </si>
  <si>
    <t>7670</t>
  </si>
  <si>
    <t>3142</t>
  </si>
  <si>
    <t>МЦП "Фінансової підтримки КНП «Ніжинська ЦМЛ ім.М.Галицького Ніжинської міської ради Чернігівської області на 2021 рік</t>
  </si>
  <si>
    <t>Цільова програма проведення археологічних досліджень в м.Ніжин на 2017-2021роки</t>
  </si>
  <si>
    <t>Будівництво ЛЕП по вул.Арвата, Афганців, П.Морозова із встановленням КТП в м.Ніжин Чернігівської обл., в т.ч. ПВР</t>
  </si>
  <si>
    <t>Реконструкція самопливного колектору по вул.Шевченка та вул.Синяківська в м.Ніжин Чернігівської обл., в т.ч.ПКД</t>
  </si>
  <si>
    <t>Капітальний ремонт дороги вул.Гоголя м.Ніжин, Чернігівської обл., в т.ч. ПКД</t>
  </si>
  <si>
    <t xml:space="preserve">Капітальний ремонт пішохідної зони між проїжджими частинами вул.Шевченка на ділянці від площі ім.І.Франка до вул.Козача в м.Ніжин, Чернігівської обл. в т.ч ПКД                                                                                                    </t>
  </si>
  <si>
    <t>Забезпечення діяльності ІРЦ за рахунок залишку коштів за освітньою субвенцією (крім залишку…</t>
  </si>
  <si>
    <t>Вільний залишок субвенції з обласного бюджету на здійснення переданих видатків у сфері освіти за рахунок коштів освітньої субвенції (на оплату праці з нарахуванням педпрацівників ІРЦ), оновлення матеріально-технічної бази</t>
  </si>
  <si>
    <t>Мінімобільні спортивні тренажери вул.Шевченка,104 та вул.Шевченка,114</t>
  </si>
  <si>
    <t>Мінімобільний  тренажерний спортивний комплекс для спорт.майд по вул. Синяківська,49/57</t>
  </si>
  <si>
    <t>Придбання багаторічних рослин</t>
  </si>
  <si>
    <t>Капітальний ремонт санвузла Ніжинської гімназії №2, Ніжинської міської ради, Чернігівської обл.</t>
  </si>
  <si>
    <t>Капітальний ремонт під’їздної дороги до стадіону "Спартак" м.Ніжин Чернігівської обл., в т.ч. ПКД</t>
  </si>
  <si>
    <t xml:space="preserve">Капітальний ремонт приміщення туалету в парку ім.Т.Шевченка, в т.ч. ПКД </t>
  </si>
  <si>
    <t xml:space="preserve">Капітальний ремонт мереж водопостачання та каналізації до туалету в парку ім.Т.Шевченка, в т.ч. ПКД </t>
  </si>
  <si>
    <t>Експозиційні стенди для облаштування кімнати виставки по футболу</t>
  </si>
  <si>
    <t>0217322</t>
  </si>
  <si>
    <t>7322</t>
  </si>
  <si>
    <t>Субвенція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</si>
  <si>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1182</t>
  </si>
  <si>
    <t>0611182</t>
  </si>
  <si>
    <t>Виконання заході на забезпечення якісної, сучасної та доступної загальної середньої освіти "Нова українська школа"за рахунок субвенції з державного бюджету</t>
  </si>
  <si>
    <t>Субвенція з державного бюджету місцевим бюджетам на розвиток мережі центріві надання адміністративних послуг</t>
  </si>
  <si>
    <t>Створення та забезпечення діяльності спеціалізованих служб підтримки осіб, які постраждали від домашнього насильства та/абонавсильства за ознаками статі</t>
  </si>
  <si>
    <t>0217363</t>
  </si>
  <si>
    <t>Субв.з держ.бюджету на виконання заходів щодо соціально-економ.розвитку територій (придб.реанімобілю для КНП "Ніжинська ЦМЛ ім. М.Галицького" Ніжинської міської ради Чернігівської обл.)</t>
  </si>
  <si>
    <t>Виконання інвестиційних проектів в рамках здійснення заходів щодо соціально-економічного розвитку окремих територій (включаючи співфінансування)</t>
  </si>
  <si>
    <t>Придбання спортивного комплексу "Воркаут" з елементами в с.Кунашівка</t>
  </si>
  <si>
    <t>Науково-проекна документація на реставрацію меморіального будинку -музею Юрія Лисянського (в т.ч.проект пристосування з урахуванням концептуальних рішень та експертиза)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</si>
  <si>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</si>
  <si>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</si>
  <si>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</si>
  <si>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</t>
  </si>
  <si>
    <t>0210180</t>
  </si>
  <si>
    <t>0180</t>
  </si>
  <si>
    <t>0133</t>
  </si>
  <si>
    <t>Інша діяльність у сфері державного управління</t>
  </si>
  <si>
    <t>Капітальний ремонт дороги по вул.Московська в м.Ніжин, Чернігівської обл., в т.ч. ПКД-49600грн, проведення топографо-геодезичних робіт-45200грн</t>
  </si>
  <si>
    <t>Реконструкція  Графського парку та скверу Театральний, в т.ч. ПКД</t>
  </si>
  <si>
    <t>Реконструкція парку ім. Т. Шевченко, в т.ч. ПКД</t>
  </si>
  <si>
    <t xml:space="preserve">Капітальний ремонт пішохідної зони між проїжджими частинами вул.Шевченка на ділянці від  вул.Козача до вул.Синяківська в м.Ніжин, Чернігівської обл. в т.ч ПКД                                                                                                    </t>
  </si>
  <si>
    <t>0213124</t>
  </si>
  <si>
    <t>Вуличні тренажерні комплекси "Невада"1шт. для спорт.майд по вул.Незалежності,21А ; 2шт- для спорт.майд по вул. Прилуцька,156</t>
  </si>
  <si>
    <t>Реконструкція тротуару по вул.Чернігівська м.Ніжин в т.ч. ПКД</t>
  </si>
  <si>
    <t xml:space="preserve">Придбання вітчизняної та зарубіжної книжкової продукції для бібліотек-49000грн, кондіціонери-95000грн </t>
  </si>
  <si>
    <t>Капітальний ремонт по підсиленню фундаменту Ніжинської ЗОШ I-III ст. №7 за адресою: м.Ніжин, вул.Гоголя,15, Чернігівської обл.",в т.ч. ПКД</t>
  </si>
  <si>
    <t xml:space="preserve">Капітальний ремонт дорожнього покриття та тротуарів по вул.Шевченка на ділянці від пл.І.Франка до вул.Набережна в м.Ніжин, Чернігівської обл. в т.ч ПКД </t>
  </si>
  <si>
    <t>0813104</t>
  </si>
  <si>
    <t>Забезпечення соціальними послугами за місцем проживання громадян, які не здатні до самообслуговування у зв’язку з похилим віком, хворобою, інвалідністю</t>
  </si>
  <si>
    <t>Реконструкція трибун та огорожі на стадіоні "Спартак" в м.Ніжин, вул.Полковника Розумовського,5, в т.ч. ПКД</t>
  </si>
  <si>
    <t>1110160</t>
  </si>
  <si>
    <t>Реставрація пам’яток культури, історії та архітектури</t>
  </si>
  <si>
    <t>Реставрація пам’ятки національного значення Спасо-Преображенської церкви в м.Ніжин, Чернігівської обл., в т.ч. ПКД</t>
  </si>
  <si>
    <t>1217322</t>
  </si>
  <si>
    <r>
      <t>Міська цільова програма заходів з відзначення державних та професійних свят, ювілейних та святкових дат, відзначення осіб, які зробили вагомий внесок у розвиток Ніжинської міської територіальної громади, здійснення представницьких та інших заходів на 2021рік (</t>
    </r>
    <r>
      <rPr>
        <sz val="10"/>
        <color rgb="FFFF0000"/>
        <rFont val="Times New Roman"/>
        <family val="1"/>
        <charset val="204"/>
      </rPr>
      <t>придбання електроплити для П.Іванова)</t>
    </r>
  </si>
  <si>
    <t>Будівництво огорожі футбольного поля розміром 50*70 на спортмайданчику по вул.Шевченка, 103а, в м.Ніжин, Чернігівської обл., в т.ч. ПКД</t>
  </si>
  <si>
    <t>Реконструкція будівлі спорткомплексу Ніжинської ДЮСФШ за адресою вул.Шевченка, 103а,  в т.ч. ПКД</t>
  </si>
  <si>
    <t xml:space="preserve">Програма розвитку інвестиційної діяльності в Ніжинській міській ТГ на 2020-2022роки у рамках реалізації проєкту "Закупівля зеленої сцени для відкритого молодіжного простору" </t>
  </si>
  <si>
    <t xml:space="preserve">Програма розвитку інвестиційної діяльності в Ніжинській міській ТГ на 2020-2022роки (станція ремонту велосипедів Veliki FixPoint/Veliki FixPoint bicycle repair statio, у рамках реалізації проєкту "Створення торгівельно-ярмаркового простору по вул.Яворського, м.Ніжин -135,0тис.грн. </t>
  </si>
  <si>
    <t>Програма розвитку інвестиційної діяльності в Ніжинській міській ТГ на 2020-2022роки. (велостоянка типу Шефілд 10 на 10 місць /Bicycle parking type Shefild for 10 places.),  у рамках реалізації проєкту "Створення соціального хабу "Ми разом" на базі від.денного перебування Територіального центру Ніжинської ТГ -41,0тис.грн.</t>
  </si>
  <si>
    <t>3104</t>
  </si>
  <si>
    <t>Реконструкція мереж струмоприймачів 1-ї категорії надійності електропостачання на основі агрегатів безперебійного живлення КЛПЗ "Ніжинський міський пологовий будинок" НМР по вул.Московська,21а, м.Ніжин, Чернігівської обл., в т.ч. ПКД</t>
  </si>
  <si>
    <t>3124</t>
  </si>
  <si>
    <t>Міська цільова Програма фінансової підтримки КНП«Ніжинський міський центр первинної медико-санітарної допомоги» на 2021-2023рр. (Реконструкція нежитлової будівлі "аптека" за адресою місто Ніжин, вулиця Озерна, будинок 21 під амбулаторію загальної практики-сімейної медицини, в т.ч. ПКД</t>
  </si>
  <si>
    <t>Будівництво ЛЕП по вулицях: Бабичівська, Безбородька, М.Бернеса, Братів Золотаренків, Нечкіної, Георгіївська із встановленням КТП в м.Ніжин, Чернігівської обл., в т.ч. ПВР</t>
  </si>
  <si>
    <t>Придбання прапору України, зображення герба, штативу для фотоапарату</t>
  </si>
  <si>
    <t>Програма розвитку інвестиційної діяльності в Ніжинській міській ТГ на 2020-2022роки (велостоянка типу Шефілд 10 на 10 місць /Bicycle parking type Shefild for 10 places</t>
  </si>
  <si>
    <t>Субвенція з державного бюджету місцевим бюджетам на створення мережі спеціалізованих служб підтримки осіб, які постраждали від домашнього насильства та/або насильства за ознаками статі</t>
  </si>
  <si>
    <t>Капітальний ремонт віконних блоків із заміною їх на металопластикові, дверних блоків із заміною на металеві з утеплювачем), в т.ч.ПВР ЦСССДМ</t>
  </si>
  <si>
    <t>Проект переможець Громад.бюджету "Спортивне містечко (ігровий комплекс, спортивний комплекс, вуличні тренажери) для учнів гімназії та мешканців мікрорайону (територія гімназії №2)</t>
  </si>
  <si>
    <r>
      <t xml:space="preserve">Субвенція з обласного бюджету місцевим бюджетам за рахунок залишку коштів освітньої субвенції, що утворилась на початок бюджетного періоду, на ремонт та придбання обладнання для їдалень (харчоблоків) закладів загальної середньої освіти </t>
    </r>
    <r>
      <rPr>
        <b/>
        <sz val="10"/>
        <color indexed="8"/>
        <rFont val="Times New Roman"/>
        <family val="1"/>
        <charset val="204"/>
      </rPr>
      <t>(вільний залишок)</t>
    </r>
  </si>
  <si>
    <t>Капітальний ремонт харчоблоку ННВК №16 "Престиж", м.Ніжин, 3-й Мікрорайон,11, Чернігівська обл., в т.ч. ПВР</t>
  </si>
  <si>
    <t>Табло світлодіодне електр. 1шт. *13 000грн, трибуна модульна з накриттям 2шт.-100000грн - Стадіон "Спартак"</t>
  </si>
  <si>
    <t xml:space="preserve">Придбання електричного обладнання для пішоходних переходів, автобусної зупинки "Міраж" по вул.Незалежності, спортивних тренажерів в гімназії №6-42630 грн, </t>
  </si>
  <si>
    <t xml:space="preserve">Будівництво каналізаційної мережі для підключення житлових будинків по вул.Глібова,5 (кв.1,3,5), вул.Богушевича,6а (кв.1,2,4,5,6), вул.Богушевича,6 (кв.2,3) в м.Ніжин Чернігівської обл. </t>
  </si>
  <si>
    <t>Капітальний ремонт внутрішніх мереж харчоблоку (водопровідної, каналізаційної, електричної, вентиляційної) за адр.вул. Московська,21  в т.ч. ПКД</t>
  </si>
  <si>
    <t>Програма  інформатизації діяльності Управління житлово-комунального господарства та будівництва Ніжинської міської ради Чернігівської області  на 2020-2022  роки</t>
  </si>
  <si>
    <r>
      <t>МЦП "Розвитку та фінансової підтримки комунальних підприємств м.Ніжина на 2021 рік" (КП "НУВКГ-2747,0 тис.грн екскаватор-навантажувач,2 шт. автомат. кондесаторні установки-93,0 тис.грн,снігоприбиральний відвал з системою амортизації-120000грн; КП "ВУКГ"-2208,0</t>
    </r>
    <r>
      <rPr>
        <sz val="10"/>
        <color rgb="FFFF0000"/>
        <rFont val="Times New Roman"/>
        <family val="1"/>
        <charset val="204"/>
      </rPr>
      <t xml:space="preserve"> </t>
    </r>
    <r>
      <rPr>
        <sz val="10"/>
        <color indexed="8"/>
        <rFont val="Times New Roman"/>
        <family val="1"/>
        <charset val="204"/>
      </rPr>
      <t xml:space="preserve">тис.грн (трактор КИЙ-684,0 тис.грн, датчики танзометричні на ваги полігону ТПВ-44,4 тис.грн, 2 шт. мотокосарки-30,3 тис.грн, комп’ютерна техніка-41,0 тис.грн, ремонт бульдозера HBXG TYS165-3 HW-980,0 тис.грн, снігоприбирач бензиновий-38,5тис.грн, бур гідравлічний для корчування пнів-72,7тис.грн, обладн.для КАМАЗу (відвал повор.-2шт.)-317,1тис.грн ) </t>
    </r>
  </si>
  <si>
    <t>0611160</t>
  </si>
  <si>
    <t>1160</t>
  </si>
  <si>
    <t>Забезпечення діяльностіцентрів професійного розвитку педагогічних працівників</t>
  </si>
  <si>
    <t>Субвенція з обл.бюдж.на виконання доручень виборців депутатами обл.ради(проектор)</t>
  </si>
  <si>
    <t>Придбання холодильника, кондиционери</t>
  </si>
  <si>
    <t>Насоси в газову котельню (2 шт.) для ЗОШ№ 12; холодильник для ЗОШ №11 ; жаровочна шафа для ЗОШ №17; посудомийна машина для ЗОШ №17, електрична плита для ЗОШ №17 статора двигуна для ЗОШ №5, посудомийна машина для гім№5, проектор ЗОШ №3</t>
  </si>
  <si>
    <t>Стіл тенісний вуличний 1 шт-8400грн для спорт.майд по вул. Прилуцька,156, камери відеоспостереження +34100</t>
  </si>
  <si>
    <t>Капітальний ремонт тротуару по вул.Широкомагерська від №18 до №28 з облаштуванням підвищеного пішохідного переходу на перехресті з вул.Чернігівська в м.Ніжин Чернігівської обл в т.ч. ПКД</t>
  </si>
  <si>
    <t>0217330</t>
  </si>
  <si>
    <t>Будівництво системи відеоспостереження приміщень і прилеглих територій адмінбудівлі в т.ч. ПКД</t>
  </si>
  <si>
    <t>Реконструкції комутаційної кімнати виконавчого комітету в т.ч. ПКД</t>
  </si>
  <si>
    <t xml:space="preserve">  Телевізор  -27500грн, кондиціонери-77000грн,  кондиціонери в актовий зал міськвиконкому-173300грн, автомобіль -599000грн, ворота металеві-49000, фотоапарат-41600грн                                                                                                                                                                                   </t>
  </si>
  <si>
    <t>Модульні пересувні баскетбольні стійки 1 шт.*95000, бензинова повітрядуйка-17199грн, газонокосарка-12600грн</t>
  </si>
  <si>
    <t>1117520</t>
  </si>
  <si>
    <t>Програма інформатизації діяльності відділу з питань фізичної культури та спорту Ніжинської міської ради  Чернігівської області на 2020-2022роки</t>
  </si>
  <si>
    <t xml:space="preserve">від  "  "  листопада      2021  року №    -16/2021    </t>
  </si>
  <si>
    <t>0816083</t>
  </si>
  <si>
    <t>6083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</si>
  <si>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</si>
  <si>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Капітальне будівництво (придбання)житла</t>
  </si>
  <si>
    <t>Субвенція з державного бюджету місцевим бюджетам  на проектні, будівельно-ремонтні роботи, придбання житла та приміщень для розвитку сімейних та інших форм виховання, наближених до сімейних,підтримку малих групових будинків та забезпечення житлом дітей-сиріт, дітей, позбавлених батьківського піклування, осіб з їх числа</t>
  </si>
  <si>
    <t>Міська цільова Програма фінансової підтримки КНП«Ніжинська центральна міська лікарня ім. М.Галицького» на 2021р. ( Капітальний ремонт пандусів, в т.ч. ПКД -1391958грн,Будівництво об’єкту "Електропостачання частини будівлі головного корпусу КНП "Ніжинська центральна міська лікарня ім. М.Галицького" по вул.Московська,21 в м. Ніжин Чернігівської області - 1 180 994 грн )</t>
  </si>
  <si>
    <t>Капітальний ремонт нежитлових приміщень харчоблоку за адр. Вул. Московська,21 в м.Ніжин, в т.ч. ПКД</t>
  </si>
  <si>
    <t>Придбання кондиціонерів 3 шт-45000грн,2 шт.знищувачів паперів-16000грн</t>
  </si>
  <si>
    <t>Міська цільова Програма фінансової підтримки КНП«Ніжинська центральна міська лікарня ім.М.Галицького» на 2021р.(модернізаація системи забезпечення лікарняних ліжок медичним киснем з встановленням обладнання системи газифікації рідкого кисню-3127797грн,облаш.тамбуру прийм.від.-придб.металопластикової констр.-40000грн,)</t>
  </si>
  <si>
    <t>Програма інформатизації діяльності виконавчого комітету Ніжинської міської ради Чернігівської області на 2020-2022роки (Молод.центр-9,8тис.грн, ЦМЛ -131,54 тис.грн, П/б-14737грн)</t>
  </si>
  <si>
    <t>Програма інформатизації діяльності виконавчого комітету Ніжинської міської ради Чернігівської області на 2020-2022роки (Виконком-749,1тис.грн, НЦСССДМ-25,0 тис.грн, )</t>
  </si>
  <si>
    <t>Волейбольна стійка-12500грн, тенісні столи вуличні 3 шт-30000грн, тренажери вуличні 9шт-72000грн, футбольні ворота комплект-3500грн для спорт майд по вул. Кушакевичів,7</t>
  </si>
</sst>
</file>

<file path=xl/styles.xml><?xml version="1.0" encoding="utf-8"?>
<styleSheet xmlns="http://schemas.openxmlformats.org/spreadsheetml/2006/main">
  <numFmts count="1">
    <numFmt numFmtId="164" formatCode="#,##0.0"/>
  </numFmts>
  <fonts count="23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i/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i/>
      <sz val="10"/>
      <name val="Times New Roman"/>
      <family val="1"/>
      <charset val="204"/>
    </font>
    <font>
      <b/>
      <sz val="16"/>
      <color rgb="FFFF0000"/>
      <name val="Calibri"/>
      <family val="2"/>
      <charset val="204"/>
      <scheme val="minor"/>
    </font>
    <font>
      <sz val="10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1" fillId="0" borderId="0">
      <alignment vertical="top"/>
    </xf>
  </cellStyleXfs>
  <cellXfs count="148">
    <xf numFmtId="0" fontId="0" fillId="0" borderId="0" xfId="0"/>
    <xf numFmtId="0" fontId="0" fillId="0" borderId="1" xfId="0" applyBorder="1" applyAlignment="1">
      <alignment wrapText="1"/>
    </xf>
    <xf numFmtId="0" fontId="5" fillId="0" borderId="1" xfId="0" applyFont="1" applyBorder="1" applyAlignment="1">
      <alignment horizontal="center" vertical="center" textRotation="90" wrapText="1"/>
    </xf>
    <xf numFmtId="0" fontId="6" fillId="0" borderId="1" xfId="0" applyFont="1" applyBorder="1" applyAlignment="1">
      <alignment horizontal="center" vertical="center" wrapText="1"/>
    </xf>
    <xf numFmtId="0" fontId="4" fillId="0" borderId="0" xfId="0" applyFont="1"/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wrapText="1"/>
    </xf>
    <xf numFmtId="0" fontId="9" fillId="2" borderId="1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4" fontId="4" fillId="0" borderId="1" xfId="0" applyNumberFormat="1" applyFont="1" applyBorder="1" applyAlignment="1">
      <alignment wrapText="1"/>
    </xf>
    <xf numFmtId="4" fontId="8" fillId="0" borderId="1" xfId="0" applyNumberFormat="1" applyFont="1" applyBorder="1" applyAlignment="1">
      <alignment wrapText="1"/>
    </xf>
    <xf numFmtId="0" fontId="4" fillId="0" borderId="1" xfId="0" applyFont="1" applyBorder="1"/>
    <xf numFmtId="0" fontId="0" fillId="0" borderId="1" xfId="0" applyBorder="1"/>
    <xf numFmtId="0" fontId="7" fillId="0" borderId="1" xfId="0" applyFont="1" applyBorder="1" applyAlignment="1">
      <alignment horizontal="left" vertical="top" wrapText="1"/>
    </xf>
    <xf numFmtId="0" fontId="4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8" fillId="3" borderId="1" xfId="0" applyNumberFormat="1" applyFont="1" applyFill="1" applyBorder="1" applyAlignment="1">
      <alignment wrapText="1"/>
    </xf>
    <xf numFmtId="49" fontId="4" fillId="0" borderId="1" xfId="0" applyNumberFormat="1" applyFont="1" applyBorder="1"/>
    <xf numFmtId="0" fontId="7" fillId="0" borderId="1" xfId="0" applyFont="1" applyFill="1" applyBorder="1" applyAlignment="1">
      <alignment horizontal="center" vertical="top" wrapText="1"/>
    </xf>
    <xf numFmtId="49" fontId="0" fillId="0" borderId="1" xfId="0" applyNumberFormat="1" applyBorder="1"/>
    <xf numFmtId="49" fontId="8" fillId="0" borderId="1" xfId="0" applyNumberFormat="1" applyFont="1" applyBorder="1"/>
    <xf numFmtId="49" fontId="7" fillId="0" borderId="1" xfId="0" applyNumberFormat="1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left" vertical="center" wrapText="1"/>
    </xf>
    <xf numFmtId="4" fontId="8" fillId="0" borderId="1" xfId="0" applyNumberFormat="1" applyFont="1" applyBorder="1"/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" xfId="0" applyNumberFormat="1" applyFont="1" applyBorder="1" applyAlignment="1">
      <alignment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left" vertical="center" wrapText="1"/>
    </xf>
    <xf numFmtId="164" fontId="12" fillId="0" borderId="2" xfId="2" applyNumberFormat="1" applyFont="1" applyFill="1" applyBorder="1" applyAlignment="1">
      <alignment vertical="top" wrapText="1"/>
    </xf>
    <xf numFmtId="0" fontId="16" fillId="0" borderId="1" xfId="0" applyFont="1" applyBorder="1" applyAlignment="1">
      <alignment vertical="top" wrapText="1"/>
    </xf>
    <xf numFmtId="0" fontId="17" fillId="0" borderId="1" xfId="0" applyFont="1" applyBorder="1"/>
    <xf numFmtId="0" fontId="7" fillId="0" borderId="1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top" wrapText="1"/>
    </xf>
    <xf numFmtId="0" fontId="10" fillId="0" borderId="1" xfId="0" applyFont="1" applyFill="1" applyBorder="1" applyAlignment="1">
      <alignment wrapText="1"/>
    </xf>
    <xf numFmtId="0" fontId="12" fillId="0" borderId="2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wrapText="1"/>
    </xf>
    <xf numFmtId="4" fontId="4" fillId="0" borderId="1" xfId="0" applyNumberFormat="1" applyFont="1" applyFill="1" applyBorder="1"/>
    <xf numFmtId="0" fontId="4" fillId="0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49" fontId="8" fillId="0" borderId="1" xfId="0" applyNumberFormat="1" applyFont="1" applyFill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49" fontId="9" fillId="2" borderId="2" xfId="0" applyNumberFormat="1" applyFont="1" applyFill="1" applyBorder="1" applyAlignment="1">
      <alignment horizontal="center" vertical="center" wrapText="1"/>
    </xf>
    <xf numFmtId="49" fontId="10" fillId="2" borderId="2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3" fillId="0" borderId="1" xfId="0" applyFont="1" applyBorder="1" applyAlignment="1">
      <alignment horizontal="center"/>
    </xf>
    <xf numFmtId="4" fontId="8" fillId="0" borderId="1" xfId="0" applyNumberFormat="1" applyFont="1" applyFill="1" applyBorder="1"/>
    <xf numFmtId="49" fontId="7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/>
    <xf numFmtId="164" fontId="12" fillId="0" borderId="1" xfId="2" applyNumberFormat="1" applyFont="1" applyFill="1" applyBorder="1" applyAlignment="1">
      <alignment vertical="top" wrapText="1"/>
    </xf>
    <xf numFmtId="4" fontId="4" fillId="0" borderId="1" xfId="0" applyNumberFormat="1" applyFont="1" applyBorder="1"/>
    <xf numFmtId="49" fontId="12" fillId="0" borderId="2" xfId="0" applyNumberFormat="1" applyFont="1" applyBorder="1" applyAlignment="1">
      <alignment horizontal="center" vertical="top" wrapText="1"/>
    </xf>
    <xf numFmtId="0" fontId="12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wrapText="1"/>
    </xf>
    <xf numFmtId="0" fontId="18" fillId="0" borderId="0" xfId="0" applyFont="1"/>
    <xf numFmtId="0" fontId="13" fillId="0" borderId="1" xfId="0" applyFont="1" applyBorder="1"/>
    <xf numFmtId="49" fontId="8" fillId="0" borderId="1" xfId="0" applyNumberFormat="1" applyFont="1" applyBorder="1" applyAlignment="1">
      <alignment wrapText="1"/>
    </xf>
    <xf numFmtId="49" fontId="8" fillId="0" borderId="1" xfId="0" applyNumberFormat="1" applyFont="1" applyBorder="1" applyAlignment="1">
      <alignment horizontal="center" wrapText="1"/>
    </xf>
    <xf numFmtId="4" fontId="8" fillId="0" borderId="1" xfId="0" applyNumberFormat="1" applyFont="1" applyFill="1" applyBorder="1" applyAlignment="1">
      <alignment wrapText="1"/>
    </xf>
    <xf numFmtId="49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4" fillId="0" borderId="2" xfId="0" applyNumberFormat="1" applyFont="1" applyBorder="1" applyAlignment="1">
      <alignment horizontal="center"/>
    </xf>
    <xf numFmtId="0" fontId="0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12" fillId="0" borderId="1" xfId="0" applyFont="1" applyBorder="1" applyAlignment="1">
      <alignment horizontal="center" wrapText="1"/>
    </xf>
    <xf numFmtId="0" fontId="7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49" fontId="8" fillId="0" borderId="2" xfId="0" applyNumberFormat="1" applyFont="1" applyBorder="1" applyAlignment="1">
      <alignment horizontal="center" vertical="center"/>
    </xf>
    <xf numFmtId="164" fontId="12" fillId="0" borderId="1" xfId="2" applyNumberFormat="1" applyFont="1" applyFill="1" applyBorder="1" applyAlignment="1">
      <alignment horizontal="left" vertical="center" wrapText="1"/>
    </xf>
    <xf numFmtId="0" fontId="0" fillId="0" borderId="1" xfId="0" applyFill="1" applyBorder="1"/>
    <xf numFmtId="0" fontId="10" fillId="0" borderId="1" xfId="0" applyFont="1" applyFill="1" applyBorder="1" applyAlignment="1">
      <alignment horizontal="left" vertical="justify" wrapText="1"/>
    </xf>
    <xf numFmtId="0" fontId="8" fillId="0" borderId="1" xfId="0" applyFont="1" applyBorder="1"/>
    <xf numFmtId="3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left" vertical="top" wrapText="1"/>
    </xf>
    <xf numFmtId="49" fontId="7" fillId="0" borderId="2" xfId="0" applyNumberFormat="1" applyFont="1" applyBorder="1" applyAlignment="1">
      <alignment horizontal="center" vertical="top" wrapText="1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49" fontId="8" fillId="0" borderId="1" xfId="0" applyNumberFormat="1" applyFont="1" applyFill="1" applyBorder="1"/>
    <xf numFmtId="49" fontId="4" fillId="0" borderId="1" xfId="0" applyNumberFormat="1" applyFont="1" applyFill="1" applyBorder="1"/>
    <xf numFmtId="49" fontId="4" fillId="0" borderId="1" xfId="0" applyNumberFormat="1" applyFont="1" applyFill="1" applyBorder="1" applyAlignment="1">
      <alignment horizontal="center"/>
    </xf>
    <xf numFmtId="0" fontId="0" fillId="0" borderId="0" xfId="0" applyFill="1"/>
    <xf numFmtId="49" fontId="9" fillId="0" borderId="2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0" fontId="4" fillId="0" borderId="2" xfId="0" applyFont="1" applyFill="1" applyBorder="1"/>
    <xf numFmtId="0" fontId="4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wrapText="1"/>
    </xf>
    <xf numFmtId="0" fontId="12" fillId="0" borderId="2" xfId="0" applyFont="1" applyFill="1" applyBorder="1" applyAlignment="1">
      <alignment horizontal="left" vertical="top" wrapText="1"/>
    </xf>
    <xf numFmtId="0" fontId="14" fillId="0" borderId="1" xfId="0" applyFont="1" applyFill="1" applyBorder="1" applyAlignment="1">
      <alignment horizontal="center" vertical="top" wrapText="1"/>
    </xf>
    <xf numFmtId="49" fontId="12" fillId="0" borderId="1" xfId="0" applyNumberFormat="1" applyFont="1" applyFill="1" applyBorder="1" applyAlignment="1">
      <alignment horizontal="center" wrapText="1"/>
    </xf>
    <xf numFmtId="0" fontId="15" fillId="0" borderId="1" xfId="0" applyFont="1" applyFill="1" applyBorder="1" applyAlignment="1">
      <alignment horizontal="left" vertical="center" wrapText="1"/>
    </xf>
    <xf numFmtId="49" fontId="0" fillId="0" borderId="1" xfId="0" applyNumberFormat="1" applyFill="1" applyBorder="1"/>
    <xf numFmtId="0" fontId="10" fillId="0" borderId="1" xfId="0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/>
    </xf>
    <xf numFmtId="0" fontId="8" fillId="0" borderId="1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wrapText="1"/>
    </xf>
    <xf numFmtId="0" fontId="8" fillId="0" borderId="0" xfId="0" applyFont="1" applyFill="1" applyAlignment="1">
      <alignment horizontal="center" vertical="center"/>
    </xf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49" fontId="8" fillId="0" borderId="2" xfId="0" applyNumberFormat="1" applyFont="1" applyFill="1" applyBorder="1" applyAlignment="1">
      <alignment horizontal="center"/>
    </xf>
    <xf numFmtId="4" fontId="10" fillId="0" borderId="1" xfId="0" applyNumberFormat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wrapText="1"/>
    </xf>
    <xf numFmtId="0" fontId="0" fillId="0" borderId="1" xfId="0" applyFont="1" applyFill="1" applyBorder="1"/>
    <xf numFmtId="0" fontId="0" fillId="0" borderId="2" xfId="0" applyFont="1" applyFill="1" applyBorder="1" applyAlignment="1">
      <alignment horizontal="center"/>
    </xf>
    <xf numFmtId="4" fontId="4" fillId="0" borderId="3" xfId="0" applyNumberFormat="1" applyFont="1" applyFill="1" applyBorder="1"/>
    <xf numFmtId="0" fontId="4" fillId="0" borderId="3" xfId="0" applyFont="1" applyFill="1" applyBorder="1" applyAlignment="1">
      <alignment horizontal="center"/>
    </xf>
    <xf numFmtId="0" fontId="0" fillId="0" borderId="3" xfId="0" applyFill="1" applyBorder="1"/>
    <xf numFmtId="0" fontId="10" fillId="0" borderId="3" xfId="0" applyFont="1" applyFill="1" applyBorder="1" applyAlignment="1">
      <alignment horizontal="left" vertical="center" wrapText="1"/>
    </xf>
    <xf numFmtId="0" fontId="21" fillId="0" borderId="0" xfId="0" applyFont="1"/>
    <xf numFmtId="4" fontId="4" fillId="5" borderId="1" xfId="0" applyNumberFormat="1" applyFont="1" applyFill="1" applyBorder="1"/>
    <xf numFmtId="0" fontId="4" fillId="4" borderId="1" xfId="0" applyNumberFormat="1" applyFont="1" applyFill="1" applyBorder="1" applyAlignment="1">
      <alignment wrapText="1"/>
    </xf>
    <xf numFmtId="0" fontId="13" fillId="0" borderId="1" xfId="0" applyFont="1" applyFill="1" applyBorder="1" applyAlignment="1">
      <alignment horizontal="center"/>
    </xf>
    <xf numFmtId="0" fontId="0" fillId="0" borderId="2" xfId="0" applyFill="1" applyBorder="1"/>
    <xf numFmtId="0" fontId="10" fillId="0" borderId="1" xfId="0" applyFont="1" applyFill="1" applyBorder="1" applyAlignment="1">
      <alignment horizontal="left" vertical="top" wrapText="1" indent="1"/>
    </xf>
    <xf numFmtId="0" fontId="8" fillId="0" borderId="1" xfId="0" applyNumberFormat="1" applyFont="1" applyFill="1" applyBorder="1" applyAlignment="1">
      <alignment wrapText="1"/>
    </xf>
    <xf numFmtId="0" fontId="13" fillId="0" borderId="1" xfId="0" applyFont="1" applyFill="1" applyBorder="1"/>
    <xf numFmtId="0" fontId="4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9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/>
    </xf>
  </cellXfs>
  <cellStyles count="3">
    <cellStyle name="Звичайний_Додаток _ 3 зм_ни 4575" xfId="2"/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U227"/>
  <sheetViews>
    <sheetView tabSelected="1" showWhiteSpace="0" topLeftCell="A211" zoomScaleNormal="100" zoomScaleSheetLayoutView="75" workbookViewId="0">
      <selection activeCell="G138" sqref="G138"/>
    </sheetView>
  </sheetViews>
  <sheetFormatPr defaultRowHeight="12.75"/>
  <cols>
    <col min="1" max="1" width="8.5703125" customWidth="1"/>
    <col min="4" max="4" width="34.42578125" customWidth="1"/>
    <col min="5" max="5" width="47.28515625" customWidth="1"/>
    <col min="6" max="6" width="9" customWidth="1"/>
    <col min="7" max="7" width="7.7109375" customWidth="1"/>
    <col min="8" max="8" width="10.140625" customWidth="1"/>
    <col min="9" max="9" width="14" customWidth="1"/>
    <col min="10" max="10" width="10.85546875" customWidth="1"/>
  </cols>
  <sheetData>
    <row r="1" spans="1:10">
      <c r="H1" s="4" t="s">
        <v>0</v>
      </c>
      <c r="I1" s="4"/>
    </row>
    <row r="2" spans="1:10">
      <c r="D2" s="69"/>
      <c r="F2" s="143" t="s">
        <v>122</v>
      </c>
      <c r="G2" s="143"/>
      <c r="H2" s="143"/>
      <c r="I2" s="143"/>
      <c r="J2" s="143"/>
    </row>
    <row r="3" spans="1:10">
      <c r="G3" s="143" t="s">
        <v>324</v>
      </c>
      <c r="H3" s="143"/>
      <c r="I3" s="143"/>
      <c r="J3" s="143"/>
    </row>
    <row r="4" spans="1:10">
      <c r="G4" t="s">
        <v>114</v>
      </c>
      <c r="H4" s="4"/>
      <c r="I4" s="4"/>
    </row>
    <row r="5" spans="1:10" ht="15.75">
      <c r="A5" s="145" t="s">
        <v>1</v>
      </c>
      <c r="B5" s="145"/>
      <c r="C5" s="145"/>
      <c r="D5" s="145"/>
      <c r="E5" s="145"/>
      <c r="F5" s="145"/>
      <c r="G5" s="145"/>
      <c r="H5" s="145"/>
      <c r="I5" s="145"/>
      <c r="J5" s="145"/>
    </row>
    <row r="6" spans="1:10" ht="30.75" customHeight="1">
      <c r="A6" s="146" t="s">
        <v>127</v>
      </c>
      <c r="B6" s="146"/>
      <c r="C6" s="146"/>
      <c r="D6" s="146"/>
      <c r="E6" s="146"/>
      <c r="F6" s="146"/>
      <c r="G6" s="146"/>
      <c r="H6" s="146"/>
      <c r="I6" s="146"/>
      <c r="J6" s="146"/>
    </row>
    <row r="7" spans="1:10" ht="15.75">
      <c r="A7" s="145" t="s">
        <v>128</v>
      </c>
      <c r="B7" s="145"/>
      <c r="C7" s="145"/>
      <c r="D7" s="145"/>
      <c r="E7" s="145"/>
      <c r="F7" s="145"/>
      <c r="G7" s="145"/>
      <c r="H7" s="145"/>
      <c r="I7" s="145"/>
      <c r="J7" s="145"/>
    </row>
    <row r="8" spans="1:10">
      <c r="A8" s="147">
        <v>25538000000</v>
      </c>
      <c r="B8" s="147"/>
    </row>
    <row r="9" spans="1:10">
      <c r="A9" s="144" t="s">
        <v>2</v>
      </c>
      <c r="B9" s="144"/>
    </row>
    <row r="10" spans="1:10" ht="75.75" customHeight="1">
      <c r="A10" s="2" t="s">
        <v>3</v>
      </c>
      <c r="B10" s="2" t="s">
        <v>11</v>
      </c>
      <c r="C10" s="2" t="s">
        <v>12</v>
      </c>
      <c r="D10" s="3" t="s">
        <v>4</v>
      </c>
      <c r="E10" s="3" t="s">
        <v>5</v>
      </c>
      <c r="F10" s="3" t="s">
        <v>6</v>
      </c>
      <c r="G10" s="3" t="s">
        <v>7</v>
      </c>
      <c r="H10" s="3" t="s">
        <v>8</v>
      </c>
      <c r="I10" s="3" t="s">
        <v>9</v>
      </c>
      <c r="J10" s="3" t="s">
        <v>10</v>
      </c>
    </row>
    <row r="11" spans="1:10">
      <c r="A11" s="5" t="s">
        <v>13</v>
      </c>
      <c r="B11" s="5" t="s">
        <v>14</v>
      </c>
      <c r="C11" s="5"/>
      <c r="D11" s="6" t="s">
        <v>15</v>
      </c>
      <c r="E11" s="1"/>
      <c r="F11" s="1"/>
      <c r="G11" s="1"/>
      <c r="H11" s="1"/>
      <c r="I11" s="12">
        <f>I12</f>
        <v>1991102.3</v>
      </c>
      <c r="J11" s="1"/>
    </row>
    <row r="12" spans="1:10">
      <c r="A12" s="71" t="s">
        <v>119</v>
      </c>
      <c r="B12" s="50">
        <v>7640</v>
      </c>
      <c r="C12" s="72" t="s">
        <v>42</v>
      </c>
      <c r="D12" s="9" t="s">
        <v>16</v>
      </c>
      <c r="E12" s="1"/>
      <c r="F12" s="1"/>
      <c r="G12" s="1"/>
      <c r="H12" s="1"/>
      <c r="I12" s="12">
        <f>I13</f>
        <v>1991102.3</v>
      </c>
      <c r="J12" s="1"/>
    </row>
    <row r="13" spans="1:10" ht="120" customHeight="1">
      <c r="A13" s="1"/>
      <c r="B13" s="51">
        <v>3132</v>
      </c>
      <c r="C13" s="1"/>
      <c r="D13" s="25" t="s">
        <v>18</v>
      </c>
      <c r="E13" s="10" t="s">
        <v>175</v>
      </c>
      <c r="F13" s="1"/>
      <c r="G13" s="1"/>
      <c r="H13" s="1"/>
      <c r="I13" s="11">
        <f>1240000+751102.3</f>
        <v>1991102.3</v>
      </c>
      <c r="J13" s="1"/>
    </row>
    <row r="14" spans="1:10" ht="25.5">
      <c r="A14" s="8">
        <v>1200000</v>
      </c>
      <c r="B14" s="50">
        <v>12</v>
      </c>
      <c r="C14" s="8"/>
      <c r="D14" s="15" t="s">
        <v>17</v>
      </c>
      <c r="E14" s="7"/>
      <c r="F14" s="7"/>
      <c r="G14" s="7"/>
      <c r="H14" s="7"/>
      <c r="I14" s="12">
        <f>I15+I17+I19+I22+I24</f>
        <v>9161959</v>
      </c>
      <c r="J14" s="7"/>
    </row>
    <row r="15" spans="1:10" ht="25.5">
      <c r="A15" s="22" t="s">
        <v>213</v>
      </c>
      <c r="B15" s="83">
        <v>6030</v>
      </c>
      <c r="C15" s="93" t="s">
        <v>201</v>
      </c>
      <c r="D15" s="15" t="s">
        <v>214</v>
      </c>
      <c r="E15" s="7"/>
      <c r="F15" s="7"/>
      <c r="G15" s="7"/>
      <c r="H15" s="7"/>
      <c r="I15" s="12">
        <f>I16</f>
        <v>199000</v>
      </c>
      <c r="J15" s="7"/>
    </row>
    <row r="16" spans="1:10" ht="25.5">
      <c r="A16" s="8"/>
      <c r="B16" s="54" t="s">
        <v>25</v>
      </c>
      <c r="C16" s="13"/>
      <c r="D16" s="25" t="s">
        <v>26</v>
      </c>
      <c r="E16" s="7" t="s">
        <v>258</v>
      </c>
      <c r="F16" s="7"/>
      <c r="G16" s="7"/>
      <c r="H16" s="7"/>
      <c r="I16" s="11">
        <v>199000</v>
      </c>
      <c r="J16" s="7"/>
    </row>
    <row r="17" spans="1:13" ht="25.5">
      <c r="A17" s="75">
        <v>1217325</v>
      </c>
      <c r="B17" s="75">
        <v>7325</v>
      </c>
      <c r="C17" s="85" t="s">
        <v>32</v>
      </c>
      <c r="D17" s="9" t="s">
        <v>113</v>
      </c>
      <c r="E17" s="44"/>
      <c r="F17" s="14"/>
      <c r="G17" s="14"/>
      <c r="H17" s="14"/>
      <c r="I17" s="61">
        <f>I18</f>
        <v>1000</v>
      </c>
      <c r="J17" s="14"/>
    </row>
    <row r="18" spans="1:13" ht="38.25">
      <c r="A18" s="14"/>
      <c r="B18" s="81" t="s">
        <v>77</v>
      </c>
      <c r="C18" s="37"/>
      <c r="D18" s="25" t="s">
        <v>76</v>
      </c>
      <c r="E18" s="44" t="s">
        <v>190</v>
      </c>
      <c r="F18" s="14"/>
      <c r="G18" s="14"/>
      <c r="H18" s="14"/>
      <c r="I18" s="47">
        <f>3504.15+196495.85-199000</f>
        <v>1000</v>
      </c>
      <c r="J18" s="14"/>
    </row>
    <row r="19" spans="1:13" ht="27" customHeight="1">
      <c r="A19" s="77">
        <v>1217330</v>
      </c>
      <c r="B19" s="77">
        <v>7330</v>
      </c>
      <c r="C19" s="78" t="s">
        <v>32</v>
      </c>
      <c r="D19" s="15" t="s">
        <v>80</v>
      </c>
      <c r="E19" s="7"/>
      <c r="F19" s="7"/>
      <c r="G19" s="7"/>
      <c r="H19" s="7"/>
      <c r="I19" s="73">
        <f>I20+I21</f>
        <v>3976979</v>
      </c>
      <c r="J19" s="7"/>
    </row>
    <row r="20" spans="1:13" ht="23.25" customHeight="1">
      <c r="A20" s="14"/>
      <c r="B20" s="81" t="s">
        <v>77</v>
      </c>
      <c r="C20" s="37"/>
      <c r="D20" s="25" t="s">
        <v>76</v>
      </c>
      <c r="E20" s="44" t="s">
        <v>159</v>
      </c>
      <c r="F20" s="7"/>
      <c r="G20" s="7"/>
      <c r="H20" s="7"/>
      <c r="I20" s="46">
        <f>147508+454500+1512009+1852492-11370-28160</f>
        <v>3926979</v>
      </c>
      <c r="J20" s="7"/>
    </row>
    <row r="21" spans="1:13" ht="23.25" customHeight="1">
      <c r="A21" s="14"/>
      <c r="B21" s="81" t="s">
        <v>77</v>
      </c>
      <c r="C21" s="37"/>
      <c r="D21" s="25" t="s">
        <v>76</v>
      </c>
      <c r="E21" s="44" t="s">
        <v>177</v>
      </c>
      <c r="F21" s="7"/>
      <c r="G21" s="7"/>
      <c r="H21" s="7"/>
      <c r="I21" s="46">
        <v>50000</v>
      </c>
      <c r="J21" s="7"/>
    </row>
    <row r="22" spans="1:13" ht="49.5" customHeight="1">
      <c r="A22" s="33" t="s">
        <v>81</v>
      </c>
      <c r="B22" s="119">
        <v>7461</v>
      </c>
      <c r="C22" s="33" t="s">
        <v>82</v>
      </c>
      <c r="D22" s="91" t="s">
        <v>83</v>
      </c>
      <c r="E22" s="44"/>
      <c r="F22" s="7"/>
      <c r="G22" s="7"/>
      <c r="H22" s="7"/>
      <c r="I22" s="73">
        <f>I23</f>
        <v>4120230</v>
      </c>
      <c r="J22" s="7"/>
    </row>
    <row r="23" spans="1:13" ht="34.5" customHeight="1">
      <c r="A23" s="14"/>
      <c r="B23" s="51">
        <v>3132</v>
      </c>
      <c r="C23" s="51"/>
      <c r="D23" s="25" t="s">
        <v>18</v>
      </c>
      <c r="E23" s="44" t="s">
        <v>235</v>
      </c>
      <c r="F23" s="7"/>
      <c r="G23" s="7"/>
      <c r="H23" s="7"/>
      <c r="I23" s="46">
        <f>1099200+11370+1549791+1431709+28160</f>
        <v>4120230</v>
      </c>
      <c r="J23" s="7"/>
    </row>
    <row r="24" spans="1:13" ht="33" customHeight="1">
      <c r="A24" s="32" t="s">
        <v>86</v>
      </c>
      <c r="B24" s="27">
        <v>7670</v>
      </c>
      <c r="C24" s="57" t="s">
        <v>87</v>
      </c>
      <c r="D24" s="9" t="s">
        <v>88</v>
      </c>
      <c r="E24" s="44"/>
      <c r="F24" s="7"/>
      <c r="G24" s="7"/>
      <c r="H24" s="7"/>
      <c r="I24" s="73">
        <f>I25</f>
        <v>864750</v>
      </c>
      <c r="J24" s="7"/>
    </row>
    <row r="25" spans="1:13" ht="116.25" customHeight="1">
      <c r="A25" s="14"/>
      <c r="B25" s="54" t="s">
        <v>56</v>
      </c>
      <c r="C25" s="52"/>
      <c r="D25" s="25" t="s">
        <v>57</v>
      </c>
      <c r="E25" s="44" t="s">
        <v>176</v>
      </c>
      <c r="F25" s="7"/>
      <c r="G25" s="7"/>
      <c r="H25" s="7"/>
      <c r="I25" s="46">
        <f>493750+346000+25000</f>
        <v>864750</v>
      </c>
      <c r="J25" s="7"/>
    </row>
    <row r="26" spans="1:13" ht="17.25" customHeight="1">
      <c r="A26" s="16"/>
      <c r="B26" s="16"/>
      <c r="C26" s="16"/>
      <c r="D26" s="16"/>
      <c r="E26" s="17" t="s">
        <v>19</v>
      </c>
      <c r="F26" s="16"/>
      <c r="G26" s="16"/>
      <c r="H26" s="16"/>
      <c r="I26" s="18">
        <f>I11+I14</f>
        <v>11153061.300000001</v>
      </c>
      <c r="J26" s="16"/>
    </row>
    <row r="27" spans="1:13" ht="18.75" customHeight="1">
      <c r="A27" s="22" t="s">
        <v>20</v>
      </c>
      <c r="B27" s="53" t="s">
        <v>22</v>
      </c>
      <c r="C27" s="13"/>
      <c r="D27" s="20" t="s">
        <v>21</v>
      </c>
      <c r="E27" s="13"/>
      <c r="F27" s="13"/>
      <c r="G27" s="13"/>
      <c r="H27" s="13"/>
      <c r="I27" s="26">
        <f>I28+I34+I36+I40+I42+I44+I47+I49+I51+I54+I57+I59+I62+I64+I66+I70+I72</f>
        <v>21913996</v>
      </c>
      <c r="J27" s="13"/>
    </row>
    <row r="28" spans="1:13" ht="37.5" customHeight="1">
      <c r="A28" s="74" t="s">
        <v>123</v>
      </c>
      <c r="B28" s="76" t="s">
        <v>23</v>
      </c>
      <c r="C28" s="76" t="s">
        <v>24</v>
      </c>
      <c r="D28" s="24" t="s">
        <v>139</v>
      </c>
      <c r="E28" s="13"/>
      <c r="F28" s="13"/>
      <c r="G28" s="13"/>
      <c r="H28" s="13"/>
      <c r="I28" s="26">
        <f>I29+I30+I31</f>
        <v>1319570</v>
      </c>
      <c r="J28" s="13"/>
    </row>
    <row r="29" spans="1:13" ht="57" customHeight="1">
      <c r="A29" s="13"/>
      <c r="B29" s="54" t="s">
        <v>25</v>
      </c>
      <c r="C29" s="13"/>
      <c r="D29" s="25" t="s">
        <v>26</v>
      </c>
      <c r="E29" s="68" t="s">
        <v>320</v>
      </c>
      <c r="F29" s="13"/>
      <c r="G29" s="13"/>
      <c r="H29" s="13"/>
      <c r="I29" s="47">
        <f>60000+186500+600000+49000+67000+49900-45000</f>
        <v>967400</v>
      </c>
      <c r="J29" s="13"/>
      <c r="K29" s="69"/>
      <c r="L29" s="69"/>
      <c r="M29" s="69"/>
    </row>
    <row r="30" spans="1:13" ht="25.5">
      <c r="A30" s="13"/>
      <c r="B30" s="54" t="s">
        <v>25</v>
      </c>
      <c r="C30" s="13"/>
      <c r="D30" s="25" t="s">
        <v>26</v>
      </c>
      <c r="E30" s="68" t="s">
        <v>296</v>
      </c>
      <c r="F30" s="48"/>
      <c r="G30" s="48"/>
      <c r="H30" s="48"/>
      <c r="I30" s="47">
        <f>45300</f>
        <v>45300</v>
      </c>
      <c r="J30" s="13"/>
      <c r="K30" s="69"/>
      <c r="L30" s="69"/>
      <c r="M30" s="69"/>
    </row>
    <row r="31" spans="1:13" ht="39" customHeight="1">
      <c r="A31" s="13"/>
      <c r="B31" s="54" t="s">
        <v>25</v>
      </c>
      <c r="C31" s="13"/>
      <c r="D31" s="25" t="s">
        <v>26</v>
      </c>
      <c r="E31" s="68" t="s">
        <v>253</v>
      </c>
      <c r="F31" s="13"/>
      <c r="G31" s="13"/>
      <c r="H31" s="13"/>
      <c r="I31" s="47">
        <f>310000-3130</f>
        <v>306870</v>
      </c>
      <c r="J31" s="13"/>
      <c r="K31" s="69"/>
      <c r="L31" s="69"/>
      <c r="M31" s="69"/>
    </row>
    <row r="32" spans="1:13" ht="30" hidden="1" customHeight="1">
      <c r="A32" s="22" t="s">
        <v>264</v>
      </c>
      <c r="B32" s="55" t="s">
        <v>265</v>
      </c>
      <c r="C32" s="22" t="s">
        <v>266</v>
      </c>
      <c r="D32" s="9" t="s">
        <v>267</v>
      </c>
      <c r="E32" s="107"/>
      <c r="F32" s="89"/>
      <c r="G32" s="89"/>
      <c r="H32" s="89"/>
      <c r="I32" s="61">
        <f>I33</f>
        <v>0</v>
      </c>
      <c r="J32" s="13"/>
      <c r="K32" s="69"/>
      <c r="L32" s="69"/>
      <c r="M32" s="69"/>
    </row>
    <row r="33" spans="1:13" ht="36" hidden="1" customHeight="1">
      <c r="A33" s="13"/>
      <c r="B33" s="54" t="s">
        <v>25</v>
      </c>
      <c r="C33" s="13"/>
      <c r="D33" s="25" t="s">
        <v>26</v>
      </c>
      <c r="E33" s="133" t="s">
        <v>285</v>
      </c>
      <c r="F33" s="13"/>
      <c r="G33" s="13"/>
      <c r="H33" s="13"/>
      <c r="I33" s="132">
        <f>15000+1100-16100</f>
        <v>0</v>
      </c>
      <c r="J33" s="13"/>
      <c r="K33" s="69"/>
      <c r="L33" s="69"/>
      <c r="M33" s="69"/>
    </row>
    <row r="34" spans="1:13" ht="24.75" customHeight="1">
      <c r="A34" s="89">
        <v>210180</v>
      </c>
      <c r="B34" s="55" t="s">
        <v>265</v>
      </c>
      <c r="C34" s="89">
        <v>133</v>
      </c>
      <c r="D34" s="9" t="s">
        <v>267</v>
      </c>
      <c r="E34" s="137"/>
      <c r="F34" s="120"/>
      <c r="G34" s="120"/>
      <c r="H34" s="120"/>
      <c r="I34" s="61">
        <f>I35</f>
        <v>52000</v>
      </c>
      <c r="J34" s="13"/>
      <c r="K34" s="69"/>
      <c r="L34" s="69"/>
      <c r="M34" s="69"/>
    </row>
    <row r="35" spans="1:13" ht="36" customHeight="1">
      <c r="A35" s="13"/>
      <c r="B35" s="54" t="s">
        <v>25</v>
      </c>
      <c r="C35" s="13"/>
      <c r="D35" s="25" t="s">
        <v>26</v>
      </c>
      <c r="E35" s="68" t="s">
        <v>288</v>
      </c>
      <c r="F35" s="48"/>
      <c r="G35" s="48"/>
      <c r="H35" s="48"/>
      <c r="I35" s="47">
        <v>52000</v>
      </c>
      <c r="J35" s="13"/>
      <c r="K35" s="69"/>
      <c r="L35" s="69"/>
      <c r="M35" s="69"/>
    </row>
    <row r="36" spans="1:13" ht="25.5">
      <c r="A36" s="32" t="s">
        <v>44</v>
      </c>
      <c r="B36" s="33" t="s">
        <v>45</v>
      </c>
      <c r="C36" s="32" t="s">
        <v>46</v>
      </c>
      <c r="D36" s="9" t="s">
        <v>47</v>
      </c>
      <c r="E36" s="7"/>
      <c r="F36" s="13"/>
      <c r="G36" s="13"/>
      <c r="H36" s="13"/>
      <c r="I36" s="26">
        <f>I37+I38+I39</f>
        <v>9543297</v>
      </c>
      <c r="J36" s="13"/>
    </row>
    <row r="37" spans="1:13" ht="38.25">
      <c r="A37" s="13"/>
      <c r="B37" s="54" t="s">
        <v>56</v>
      </c>
      <c r="C37" s="13"/>
      <c r="D37" s="25" t="s">
        <v>57</v>
      </c>
      <c r="E37" s="68" t="s">
        <v>129</v>
      </c>
      <c r="F37" s="13"/>
      <c r="G37" s="13"/>
      <c r="H37" s="13"/>
      <c r="I37" s="47">
        <f>7070000+90000-800000</f>
        <v>6360000</v>
      </c>
      <c r="J37" s="13"/>
    </row>
    <row r="38" spans="1:13" ht="94.5" customHeight="1">
      <c r="A38" s="13"/>
      <c r="B38" s="54" t="s">
        <v>56</v>
      </c>
      <c r="C38" s="13"/>
      <c r="D38" s="25" t="s">
        <v>57</v>
      </c>
      <c r="E38" s="7" t="s">
        <v>333</v>
      </c>
      <c r="F38" s="13"/>
      <c r="G38" s="13"/>
      <c r="H38" s="13"/>
      <c r="I38" s="47">
        <f>3080000+45797+40000</f>
        <v>3165797</v>
      </c>
      <c r="J38" s="13"/>
    </row>
    <row r="39" spans="1:13" ht="27" customHeight="1">
      <c r="A39" s="13"/>
      <c r="B39" s="54" t="s">
        <v>56</v>
      </c>
      <c r="C39" s="13"/>
      <c r="D39" s="25" t="s">
        <v>57</v>
      </c>
      <c r="E39" s="92" t="s">
        <v>312</v>
      </c>
      <c r="F39" s="13"/>
      <c r="G39" s="13"/>
      <c r="H39" s="13"/>
      <c r="I39" s="47">
        <v>17500</v>
      </c>
      <c r="J39" s="13"/>
    </row>
    <row r="40" spans="1:13" ht="38.25">
      <c r="A40" s="32" t="s">
        <v>48</v>
      </c>
      <c r="B40" s="33" t="s">
        <v>49</v>
      </c>
      <c r="C40" s="32" t="s">
        <v>50</v>
      </c>
      <c r="D40" s="34" t="s">
        <v>51</v>
      </c>
      <c r="E40" s="7"/>
      <c r="F40" s="13"/>
      <c r="G40" s="13"/>
      <c r="H40" s="13"/>
      <c r="I40" s="26">
        <f>I41</f>
        <v>3200215</v>
      </c>
      <c r="J40" s="13"/>
    </row>
    <row r="41" spans="1:13" ht="38.25" customHeight="1">
      <c r="A41" s="13"/>
      <c r="B41" s="54" t="s">
        <v>56</v>
      </c>
      <c r="C41" s="13"/>
      <c r="D41" s="25" t="s">
        <v>57</v>
      </c>
      <c r="E41" s="7" t="s">
        <v>130</v>
      </c>
      <c r="F41" s="13"/>
      <c r="G41" s="13"/>
      <c r="H41" s="13"/>
      <c r="I41" s="47">
        <f>3460000-190785-69000</f>
        <v>3200215</v>
      </c>
      <c r="J41" s="13"/>
    </row>
    <row r="42" spans="1:13">
      <c r="A42" s="23" t="s">
        <v>52</v>
      </c>
      <c r="B42" s="23" t="s">
        <v>53</v>
      </c>
      <c r="C42" s="23" t="s">
        <v>54</v>
      </c>
      <c r="D42" s="9" t="s">
        <v>55</v>
      </c>
      <c r="E42" s="35"/>
      <c r="F42" s="13"/>
      <c r="G42" s="13"/>
      <c r="H42" s="13"/>
      <c r="I42" s="26">
        <f>I43</f>
        <v>496917</v>
      </c>
      <c r="J42" s="13"/>
    </row>
    <row r="43" spans="1:13" ht="47.25" customHeight="1">
      <c r="A43" s="13"/>
      <c r="B43" s="54" t="s">
        <v>56</v>
      </c>
      <c r="C43" s="13"/>
      <c r="D43" s="25" t="s">
        <v>57</v>
      </c>
      <c r="E43" s="7" t="s">
        <v>131</v>
      </c>
      <c r="F43" s="13"/>
      <c r="G43" s="13"/>
      <c r="H43" s="13"/>
      <c r="I43" s="47">
        <f>330000+48817+120000-1900</f>
        <v>496917</v>
      </c>
      <c r="J43" s="13"/>
    </row>
    <row r="44" spans="1:13" ht="28.5" customHeight="1">
      <c r="A44" s="22" t="s">
        <v>218</v>
      </c>
      <c r="B44" s="55" t="s">
        <v>30</v>
      </c>
      <c r="C44" s="56">
        <v>1040</v>
      </c>
      <c r="D44" s="9" t="s">
        <v>219</v>
      </c>
      <c r="E44" s="7"/>
      <c r="F44" s="13"/>
      <c r="G44" s="13"/>
      <c r="H44" s="13"/>
      <c r="I44" s="61">
        <f>10000+I46</f>
        <v>19000</v>
      </c>
      <c r="J44" s="13"/>
    </row>
    <row r="45" spans="1:13" ht="27.75" customHeight="1">
      <c r="A45" s="13"/>
      <c r="B45" s="54" t="s">
        <v>25</v>
      </c>
      <c r="C45" s="13"/>
      <c r="D45" s="25" t="s">
        <v>26</v>
      </c>
      <c r="E45" s="7" t="s">
        <v>220</v>
      </c>
      <c r="F45" s="13"/>
      <c r="G45" s="13"/>
      <c r="H45" s="13"/>
      <c r="I45" s="47">
        <v>10000</v>
      </c>
      <c r="J45" s="13"/>
    </row>
    <row r="46" spans="1:13" ht="51" customHeight="1">
      <c r="A46" s="13"/>
      <c r="B46" s="54" t="s">
        <v>25</v>
      </c>
      <c r="C46" s="13"/>
      <c r="D46" s="25" t="s">
        <v>26</v>
      </c>
      <c r="E46" s="7" t="s">
        <v>297</v>
      </c>
      <c r="F46" s="13"/>
      <c r="G46" s="13"/>
      <c r="H46" s="13"/>
      <c r="I46" s="47">
        <v>9000</v>
      </c>
      <c r="J46" s="13"/>
    </row>
    <row r="47" spans="1:13" ht="47.25" customHeight="1">
      <c r="A47" s="22" t="s">
        <v>180</v>
      </c>
      <c r="B47" s="55" t="s">
        <v>181</v>
      </c>
      <c r="C47" s="56">
        <v>1040</v>
      </c>
      <c r="D47" s="9" t="s">
        <v>182</v>
      </c>
      <c r="E47" s="7"/>
      <c r="F47" s="13"/>
      <c r="G47" s="13"/>
      <c r="H47" s="13"/>
      <c r="I47" s="61">
        <f>I48</f>
        <v>80218</v>
      </c>
      <c r="J47" s="13"/>
    </row>
    <row r="48" spans="1:13" ht="33.75" customHeight="1">
      <c r="A48" s="13"/>
      <c r="B48" s="54" t="s">
        <v>56</v>
      </c>
      <c r="C48" s="52"/>
      <c r="D48" s="25" t="s">
        <v>57</v>
      </c>
      <c r="E48" s="7" t="s">
        <v>183</v>
      </c>
      <c r="F48" s="13"/>
      <c r="G48" s="13"/>
      <c r="H48" s="13"/>
      <c r="I48" s="47">
        <f>63499+16719</f>
        <v>80218</v>
      </c>
      <c r="J48" s="13"/>
    </row>
    <row r="49" spans="1:11" ht="55.5" customHeight="1">
      <c r="A49" s="22" t="s">
        <v>272</v>
      </c>
      <c r="B49" s="55" t="s">
        <v>293</v>
      </c>
      <c r="C49" s="121">
        <v>1040</v>
      </c>
      <c r="D49" s="9" t="s">
        <v>254</v>
      </c>
      <c r="E49" s="8"/>
      <c r="F49" s="89"/>
      <c r="G49" s="89"/>
      <c r="H49" s="89"/>
      <c r="I49" s="61">
        <f>I50</f>
        <v>158465</v>
      </c>
      <c r="J49" s="13"/>
    </row>
    <row r="50" spans="1:11" ht="30.75" customHeight="1">
      <c r="A50" s="13"/>
      <c r="B50" s="51">
        <v>3132</v>
      </c>
      <c r="C50" s="51"/>
      <c r="D50" s="25" t="s">
        <v>18</v>
      </c>
      <c r="E50" s="7" t="s">
        <v>298</v>
      </c>
      <c r="F50" s="13"/>
      <c r="G50" s="13"/>
      <c r="H50" s="13"/>
      <c r="I50" s="47">
        <v>158465</v>
      </c>
      <c r="J50" s="13"/>
    </row>
    <row r="51" spans="1:11" ht="27.75" customHeight="1">
      <c r="A51" s="74" t="s">
        <v>103</v>
      </c>
      <c r="B51" s="74" t="s">
        <v>28</v>
      </c>
      <c r="C51" s="74" t="s">
        <v>121</v>
      </c>
      <c r="D51" s="15" t="s">
        <v>27</v>
      </c>
      <c r="E51" s="13"/>
      <c r="F51" s="13"/>
      <c r="G51" s="13"/>
      <c r="H51" s="13"/>
      <c r="I51" s="26">
        <f>I52+I53</f>
        <v>819000</v>
      </c>
      <c r="J51" s="13"/>
    </row>
    <row r="52" spans="1:11" ht="51">
      <c r="A52" s="13"/>
      <c r="B52" s="54" t="s">
        <v>30</v>
      </c>
      <c r="C52" s="52"/>
      <c r="D52" s="25" t="s">
        <v>29</v>
      </c>
      <c r="E52" s="7" t="s">
        <v>132</v>
      </c>
      <c r="F52" s="13"/>
      <c r="G52" s="13"/>
      <c r="H52" s="13"/>
      <c r="I52" s="47">
        <f>450000+550000-431000-200000</f>
        <v>369000</v>
      </c>
      <c r="J52" s="13"/>
    </row>
    <row r="53" spans="1:11" ht="51">
      <c r="A53" s="13"/>
      <c r="B53" s="54" t="s">
        <v>30</v>
      </c>
      <c r="C53" s="52"/>
      <c r="D53" s="25" t="s">
        <v>29</v>
      </c>
      <c r="E53" s="7" t="s">
        <v>133</v>
      </c>
      <c r="F53" s="13"/>
      <c r="G53" s="13"/>
      <c r="H53" s="13"/>
      <c r="I53" s="47">
        <v>450000</v>
      </c>
      <c r="J53" s="13"/>
    </row>
    <row r="54" spans="1:11" ht="25.5">
      <c r="A54" s="22" t="s">
        <v>247</v>
      </c>
      <c r="B54" s="55" t="s">
        <v>248</v>
      </c>
      <c r="C54" s="85" t="s">
        <v>32</v>
      </c>
      <c r="D54" s="41" t="s">
        <v>104</v>
      </c>
      <c r="E54" s="8"/>
      <c r="F54" s="89"/>
      <c r="G54" s="89"/>
      <c r="H54" s="89"/>
      <c r="I54" s="61">
        <f>I55+I56</f>
        <v>2622952</v>
      </c>
      <c r="J54" s="13"/>
    </row>
    <row r="55" spans="1:11" ht="96" customHeight="1">
      <c r="A55" s="13"/>
      <c r="B55" s="54" t="s">
        <v>56</v>
      </c>
      <c r="C55" s="52"/>
      <c r="D55" s="25" t="s">
        <v>57</v>
      </c>
      <c r="E55" s="7" t="s">
        <v>330</v>
      </c>
      <c r="F55" s="13"/>
      <c r="G55" s="13"/>
      <c r="H55" s="13"/>
      <c r="I55" s="47">
        <f>43000+1024458+25000+1180994+299500</f>
        <v>2572952</v>
      </c>
      <c r="J55" s="13"/>
    </row>
    <row r="56" spans="1:11" ht="79.5" customHeight="1">
      <c r="A56" s="13"/>
      <c r="B56" s="54" t="s">
        <v>56</v>
      </c>
      <c r="C56" s="52"/>
      <c r="D56" s="25" t="s">
        <v>57</v>
      </c>
      <c r="E56" s="44" t="s">
        <v>294</v>
      </c>
      <c r="F56" s="13"/>
      <c r="G56" s="13"/>
      <c r="H56" s="13"/>
      <c r="I56" s="47">
        <v>50000</v>
      </c>
      <c r="J56" s="13"/>
      <c r="K56" s="131"/>
    </row>
    <row r="57" spans="1:11" ht="25.5">
      <c r="A57" s="22" t="s">
        <v>135</v>
      </c>
      <c r="B57" s="55" t="s">
        <v>30</v>
      </c>
      <c r="C57" s="55" t="s">
        <v>32</v>
      </c>
      <c r="D57" s="9" t="s">
        <v>110</v>
      </c>
      <c r="E57" s="7"/>
      <c r="F57" s="13"/>
      <c r="G57" s="13"/>
      <c r="H57" s="13"/>
      <c r="I57" s="61">
        <f>I58</f>
        <v>74500</v>
      </c>
      <c r="J57" s="13"/>
    </row>
    <row r="58" spans="1:11" ht="38.25">
      <c r="A58" s="13"/>
      <c r="B58" s="51">
        <v>3132</v>
      </c>
      <c r="C58" s="51"/>
      <c r="D58" s="25" t="s">
        <v>18</v>
      </c>
      <c r="E58" s="35" t="s">
        <v>299</v>
      </c>
      <c r="F58" s="13"/>
      <c r="G58" s="13"/>
      <c r="H58" s="13"/>
      <c r="I58" s="47">
        <v>74500</v>
      </c>
      <c r="J58" s="13"/>
    </row>
    <row r="59" spans="1:11" ht="25.5">
      <c r="A59" s="22" t="s">
        <v>317</v>
      </c>
      <c r="B59" s="50">
        <v>7330</v>
      </c>
      <c r="C59" s="55" t="s">
        <v>32</v>
      </c>
      <c r="D59" s="15" t="s">
        <v>80</v>
      </c>
      <c r="E59" s="91"/>
      <c r="F59" s="89"/>
      <c r="G59" s="89"/>
      <c r="H59" s="89"/>
      <c r="I59" s="61">
        <f>I60+I61</f>
        <v>99000</v>
      </c>
      <c r="J59" s="13"/>
    </row>
    <row r="60" spans="1:11" ht="25.5">
      <c r="A60" s="13"/>
      <c r="B60" s="52">
        <v>3122</v>
      </c>
      <c r="C60" s="79"/>
      <c r="D60" s="25" t="s">
        <v>76</v>
      </c>
      <c r="E60" s="35" t="s">
        <v>318</v>
      </c>
      <c r="F60" s="13"/>
      <c r="G60" s="13"/>
      <c r="H60" s="13"/>
      <c r="I60" s="47">
        <v>49200</v>
      </c>
      <c r="J60" s="13"/>
    </row>
    <row r="61" spans="1:11" ht="25.5">
      <c r="A61" s="13"/>
      <c r="B61" s="52">
        <v>3142</v>
      </c>
      <c r="C61" s="85"/>
      <c r="D61" s="67" t="s">
        <v>79</v>
      </c>
      <c r="E61" s="35" t="s">
        <v>319</v>
      </c>
      <c r="F61" s="13"/>
      <c r="G61" s="13"/>
      <c r="H61" s="13"/>
      <c r="I61" s="47">
        <v>49800</v>
      </c>
      <c r="J61" s="13"/>
    </row>
    <row r="62" spans="1:11" ht="38.25">
      <c r="A62" s="62" t="s">
        <v>31</v>
      </c>
      <c r="B62" s="27">
        <v>7350</v>
      </c>
      <c r="C62" s="57" t="s">
        <v>32</v>
      </c>
      <c r="D62" s="9" t="s">
        <v>33</v>
      </c>
      <c r="E62" s="13"/>
      <c r="F62" s="13"/>
      <c r="G62" s="13"/>
      <c r="H62" s="13"/>
      <c r="I62" s="26">
        <f>I63</f>
        <v>150000</v>
      </c>
      <c r="J62" s="13"/>
    </row>
    <row r="63" spans="1:11" ht="42" customHeight="1">
      <c r="A63" s="13"/>
      <c r="B63" s="28">
        <v>2281</v>
      </c>
      <c r="C63" s="58"/>
      <c r="D63" s="30" t="s">
        <v>34</v>
      </c>
      <c r="E63" s="31" t="s">
        <v>134</v>
      </c>
      <c r="F63" s="13"/>
      <c r="G63" s="13"/>
      <c r="H63" s="13"/>
      <c r="I63" s="47">
        <f>500000-350000</f>
        <v>150000</v>
      </c>
      <c r="J63" s="13"/>
    </row>
    <row r="64" spans="1:11" ht="53.25" customHeight="1">
      <c r="A64" s="74" t="s">
        <v>255</v>
      </c>
      <c r="B64" s="27">
        <v>7363</v>
      </c>
      <c r="C64" s="57" t="s">
        <v>87</v>
      </c>
      <c r="D64" s="41" t="s">
        <v>257</v>
      </c>
      <c r="F64" s="13"/>
      <c r="G64" s="13"/>
      <c r="H64" s="13"/>
      <c r="I64" s="61">
        <f>I65</f>
        <v>2000000</v>
      </c>
      <c r="J64" s="13"/>
    </row>
    <row r="65" spans="1:21" ht="51" customHeight="1">
      <c r="A65" s="13"/>
      <c r="B65" s="28"/>
      <c r="C65" s="58"/>
      <c r="D65" s="30"/>
      <c r="E65" s="31" t="s">
        <v>256</v>
      </c>
      <c r="F65" s="13"/>
      <c r="G65" s="13"/>
      <c r="H65" s="13"/>
      <c r="I65" s="47">
        <v>2000000</v>
      </c>
      <c r="J65" s="13"/>
    </row>
    <row r="66" spans="1:21" ht="25.5">
      <c r="A66" s="74" t="s">
        <v>35</v>
      </c>
      <c r="B66" s="74" t="s">
        <v>36</v>
      </c>
      <c r="C66" s="74" t="s">
        <v>62</v>
      </c>
      <c r="D66" s="8" t="s">
        <v>37</v>
      </c>
      <c r="E66" s="13"/>
      <c r="F66" s="13"/>
      <c r="G66" s="13"/>
      <c r="H66" s="13"/>
      <c r="I66" s="26">
        <f>I67+I68+I69</f>
        <v>1230177</v>
      </c>
      <c r="J66" s="13"/>
    </row>
    <row r="67" spans="1:21" ht="51" customHeight="1">
      <c r="A67" s="19"/>
      <c r="B67" s="54" t="s">
        <v>25</v>
      </c>
      <c r="C67" s="52"/>
      <c r="D67" s="25" t="s">
        <v>26</v>
      </c>
      <c r="E67" s="44" t="s">
        <v>335</v>
      </c>
      <c r="F67" s="13"/>
      <c r="G67" s="13"/>
      <c r="H67" s="13"/>
      <c r="I67" s="47">
        <f>1425000-300000-35000-315900</f>
        <v>774100</v>
      </c>
      <c r="J67" s="13"/>
    </row>
    <row r="68" spans="1:21" ht="41.25" customHeight="1">
      <c r="A68" s="19"/>
      <c r="B68" s="51">
        <v>3132</v>
      </c>
      <c r="C68" s="51"/>
      <c r="D68" s="25" t="s">
        <v>18</v>
      </c>
      <c r="E68" s="7" t="s">
        <v>174</v>
      </c>
      <c r="F68" s="13"/>
      <c r="G68" s="13"/>
      <c r="H68" s="13"/>
      <c r="I68" s="47">
        <v>300000</v>
      </c>
      <c r="J68" s="13"/>
    </row>
    <row r="69" spans="1:21" ht="54" customHeight="1">
      <c r="A69" s="97"/>
      <c r="B69" s="98" t="s">
        <v>56</v>
      </c>
      <c r="C69" s="48"/>
      <c r="D69" s="35" t="s">
        <v>57</v>
      </c>
      <c r="E69" s="68" t="s">
        <v>334</v>
      </c>
      <c r="F69" s="48"/>
      <c r="G69" s="48"/>
      <c r="H69" s="48"/>
      <c r="I69" s="47">
        <f>59800+15540+14737+66000</f>
        <v>156077</v>
      </c>
      <c r="J69" s="48"/>
      <c r="K69" s="99"/>
      <c r="L69" s="99"/>
      <c r="M69" s="99"/>
      <c r="N69" s="99"/>
      <c r="O69" s="99"/>
      <c r="P69" s="99"/>
      <c r="Q69" s="99"/>
      <c r="R69" s="99"/>
      <c r="S69" s="99"/>
      <c r="T69" s="99"/>
      <c r="U69" s="99"/>
    </row>
    <row r="70" spans="1:21" s="4" customFormat="1" ht="25.5">
      <c r="A70" s="106" t="s">
        <v>228</v>
      </c>
      <c r="B70" s="106" t="s">
        <v>229</v>
      </c>
      <c r="C70" s="100" t="s">
        <v>87</v>
      </c>
      <c r="D70" s="91" t="s">
        <v>88</v>
      </c>
      <c r="E70" s="68"/>
      <c r="F70" s="48"/>
      <c r="G70" s="48"/>
      <c r="H70" s="48"/>
      <c r="I70" s="61">
        <f>I71</f>
        <v>1000</v>
      </c>
      <c r="J70" s="48"/>
      <c r="K70" s="101"/>
      <c r="L70" s="101"/>
      <c r="M70" s="101"/>
      <c r="N70" s="101"/>
      <c r="O70" s="101"/>
      <c r="P70" s="101"/>
      <c r="Q70" s="101"/>
      <c r="R70" s="101"/>
      <c r="S70" s="101"/>
      <c r="T70" s="101"/>
      <c r="U70" s="101"/>
    </row>
    <row r="71" spans="1:21" s="4" customFormat="1" ht="41.25" customHeight="1">
      <c r="A71" s="97"/>
      <c r="B71" s="98" t="s">
        <v>56</v>
      </c>
      <c r="C71" s="102"/>
      <c r="D71" s="35" t="s">
        <v>57</v>
      </c>
      <c r="E71" s="38" t="s">
        <v>231</v>
      </c>
      <c r="F71" s="48"/>
      <c r="G71" s="48"/>
      <c r="H71" s="48"/>
      <c r="I71" s="47">
        <v>1000</v>
      </c>
      <c r="J71" s="48"/>
      <c r="K71" s="101"/>
      <c r="L71" s="101"/>
      <c r="M71" s="101"/>
      <c r="N71" s="101"/>
      <c r="O71" s="101"/>
      <c r="P71" s="101"/>
      <c r="Q71" s="101"/>
      <c r="R71" s="101"/>
      <c r="S71" s="101"/>
      <c r="T71" s="101"/>
      <c r="U71" s="101"/>
    </row>
    <row r="72" spans="1:21" ht="44.25" customHeight="1">
      <c r="A72" s="33" t="s">
        <v>195</v>
      </c>
      <c r="B72" s="36">
        <v>8110</v>
      </c>
      <c r="C72" s="100" t="s">
        <v>196</v>
      </c>
      <c r="D72" s="91" t="s">
        <v>197</v>
      </c>
      <c r="E72" s="68"/>
      <c r="F72" s="48"/>
      <c r="G72" s="48"/>
      <c r="H72" s="48"/>
      <c r="I72" s="61">
        <f>I73</f>
        <v>47685</v>
      </c>
      <c r="J72" s="48"/>
      <c r="K72" s="99"/>
      <c r="L72" s="99"/>
      <c r="M72" s="99"/>
      <c r="N72" s="99"/>
      <c r="O72" s="99"/>
      <c r="P72" s="99"/>
      <c r="Q72" s="99"/>
      <c r="R72" s="99"/>
      <c r="S72" s="99"/>
      <c r="T72" s="99"/>
      <c r="U72" s="99"/>
    </row>
    <row r="73" spans="1:21" ht="43.5" customHeight="1">
      <c r="A73" s="19"/>
      <c r="B73" s="52">
        <v>3122</v>
      </c>
      <c r="C73" s="14"/>
      <c r="D73" s="25" t="s">
        <v>76</v>
      </c>
      <c r="E73" s="38" t="s">
        <v>198</v>
      </c>
      <c r="F73" s="13"/>
      <c r="G73" s="13"/>
      <c r="H73" s="13"/>
      <c r="I73" s="47">
        <v>47685</v>
      </c>
      <c r="J73" s="13"/>
    </row>
    <row r="74" spans="1:21" ht="12.75" customHeight="1">
      <c r="A74" s="5" t="s">
        <v>13</v>
      </c>
      <c r="B74" s="5" t="s">
        <v>14</v>
      </c>
      <c r="C74" s="5"/>
      <c r="D74" s="6" t="s">
        <v>15</v>
      </c>
      <c r="E74" s="7"/>
      <c r="F74" s="13"/>
      <c r="G74" s="13"/>
      <c r="H74" s="13"/>
      <c r="I74" s="61">
        <f>I75+I77+I82+I84+I86+I88+I90+I95+I97+I99+I101</f>
        <v>3879528.14</v>
      </c>
      <c r="J74" s="13"/>
    </row>
    <row r="75" spans="1:21" ht="12.75" customHeight="1">
      <c r="A75" s="22" t="s">
        <v>38</v>
      </c>
      <c r="B75" s="55" t="s">
        <v>39</v>
      </c>
      <c r="C75" s="55" t="s">
        <v>120</v>
      </c>
      <c r="D75" s="15" t="s">
        <v>40</v>
      </c>
      <c r="E75" s="7"/>
      <c r="F75" s="13"/>
      <c r="G75" s="13"/>
      <c r="H75" s="13"/>
      <c r="I75" s="26">
        <f>I76</f>
        <v>258000</v>
      </c>
      <c r="J75" s="13"/>
    </row>
    <row r="76" spans="1:21" ht="68.25" customHeight="1">
      <c r="A76" s="21"/>
      <c r="B76" s="54" t="s">
        <v>25</v>
      </c>
      <c r="C76" s="52"/>
      <c r="D76" s="25" t="s">
        <v>26</v>
      </c>
      <c r="E76" s="35" t="s">
        <v>205</v>
      </c>
      <c r="F76" s="13"/>
      <c r="G76" s="13"/>
      <c r="H76" s="13"/>
      <c r="I76" s="47">
        <f>305000-47000</f>
        <v>258000</v>
      </c>
      <c r="J76" s="14"/>
    </row>
    <row r="77" spans="1:21" ht="29.25" customHeight="1">
      <c r="A77" s="62" t="s">
        <v>136</v>
      </c>
      <c r="B77" s="62" t="s">
        <v>138</v>
      </c>
      <c r="C77" s="62" t="s">
        <v>41</v>
      </c>
      <c r="D77" s="15" t="s">
        <v>137</v>
      </c>
      <c r="E77" s="1"/>
      <c r="F77" s="14"/>
      <c r="G77" s="14"/>
      <c r="H77" s="14"/>
      <c r="I77" s="26">
        <f>I78+I79+I80+I81</f>
        <v>617587.34</v>
      </c>
      <c r="J77" s="14"/>
    </row>
    <row r="78" spans="1:21" ht="63.75" customHeight="1">
      <c r="A78" s="14"/>
      <c r="B78" s="54" t="s">
        <v>25</v>
      </c>
      <c r="C78" s="52"/>
      <c r="D78" s="25" t="s">
        <v>26</v>
      </c>
      <c r="E78" s="35" t="s">
        <v>314</v>
      </c>
      <c r="F78" s="14"/>
      <c r="G78" s="14"/>
      <c r="H78" s="14"/>
      <c r="I78" s="47">
        <f>190000+75000-71500+7888</f>
        <v>201388</v>
      </c>
      <c r="J78" s="14"/>
    </row>
    <row r="79" spans="1:21" ht="65.25" customHeight="1">
      <c r="A79" s="14"/>
      <c r="B79" s="54" t="s">
        <v>25</v>
      </c>
      <c r="C79" s="52"/>
      <c r="D79" s="25" t="s">
        <v>26</v>
      </c>
      <c r="E79" s="42" t="s">
        <v>178</v>
      </c>
      <c r="F79" s="14"/>
      <c r="G79" s="14"/>
      <c r="H79" s="14"/>
      <c r="I79" s="47">
        <f>20049.34+8200</f>
        <v>28249.34</v>
      </c>
      <c r="J79" s="14"/>
    </row>
    <row r="80" spans="1:21" ht="51">
      <c r="A80" s="14"/>
      <c r="B80" s="54" t="s">
        <v>25</v>
      </c>
      <c r="C80" s="52"/>
      <c r="D80" s="25" t="s">
        <v>26</v>
      </c>
      <c r="E80" s="42" t="s">
        <v>300</v>
      </c>
      <c r="F80" s="14"/>
      <c r="G80" s="14"/>
      <c r="H80" s="14"/>
      <c r="I80" s="47">
        <v>220450</v>
      </c>
      <c r="J80" s="14"/>
    </row>
    <row r="81" spans="1:10" ht="25.5">
      <c r="A81" s="14"/>
      <c r="B81" s="54" t="s">
        <v>25</v>
      </c>
      <c r="C81" s="52"/>
      <c r="D81" s="25" t="s">
        <v>26</v>
      </c>
      <c r="E81" s="42" t="s">
        <v>184</v>
      </c>
      <c r="F81" s="14"/>
      <c r="G81" s="14"/>
      <c r="H81" s="14"/>
      <c r="I81" s="47">
        <v>167500</v>
      </c>
      <c r="J81" s="14"/>
    </row>
    <row r="82" spans="1:10" ht="25.5">
      <c r="A82" s="22" t="s">
        <v>187</v>
      </c>
      <c r="B82" s="55" t="s">
        <v>188</v>
      </c>
      <c r="C82" s="55" t="s">
        <v>189</v>
      </c>
      <c r="D82" s="15" t="s">
        <v>137</v>
      </c>
      <c r="E82" s="42"/>
      <c r="F82" s="13"/>
      <c r="G82" s="13"/>
      <c r="H82" s="13"/>
      <c r="I82" s="61">
        <f>I83</f>
        <v>46761.8</v>
      </c>
      <c r="J82" s="14"/>
    </row>
    <row r="83" spans="1:10" ht="63.75">
      <c r="A83" s="14"/>
      <c r="B83" s="54" t="s">
        <v>25</v>
      </c>
      <c r="C83" s="52"/>
      <c r="D83" s="25" t="s">
        <v>26</v>
      </c>
      <c r="E83" s="42" t="s">
        <v>301</v>
      </c>
      <c r="F83" s="14"/>
      <c r="G83" s="14"/>
      <c r="H83" s="14"/>
      <c r="I83" s="47">
        <v>46761.8</v>
      </c>
      <c r="J83" s="14"/>
    </row>
    <row r="84" spans="1:10" s="4" customFormat="1" ht="38.25">
      <c r="A84" s="96" t="s">
        <v>225</v>
      </c>
      <c r="B84" s="53" t="s">
        <v>226</v>
      </c>
      <c r="C84" s="53" t="s">
        <v>227</v>
      </c>
      <c r="D84" s="91" t="s">
        <v>237</v>
      </c>
      <c r="E84" s="92"/>
      <c r="F84" s="48"/>
      <c r="G84" s="48"/>
      <c r="H84" s="48"/>
      <c r="I84" s="61">
        <f>I85</f>
        <v>227000</v>
      </c>
      <c r="J84" s="13"/>
    </row>
    <row r="85" spans="1:10" s="4" customFormat="1" ht="63.75" customHeight="1">
      <c r="A85" s="97"/>
      <c r="B85" s="98" t="s">
        <v>25</v>
      </c>
      <c r="C85" s="98"/>
      <c r="D85" s="35" t="s">
        <v>26</v>
      </c>
      <c r="E85" s="92" t="s">
        <v>238</v>
      </c>
      <c r="F85" s="48"/>
      <c r="G85" s="48"/>
      <c r="H85" s="48"/>
      <c r="I85" s="47">
        <v>227000</v>
      </c>
      <c r="J85" s="13"/>
    </row>
    <row r="86" spans="1:10" s="4" customFormat="1" ht="43.5" customHeight="1">
      <c r="A86" s="96" t="s">
        <v>309</v>
      </c>
      <c r="B86" s="53" t="s">
        <v>310</v>
      </c>
      <c r="C86" s="53" t="s">
        <v>227</v>
      </c>
      <c r="D86" s="91" t="s">
        <v>311</v>
      </c>
      <c r="E86" s="24"/>
      <c r="F86" s="120"/>
      <c r="G86" s="120"/>
      <c r="H86" s="120"/>
      <c r="I86" s="61">
        <f>I87</f>
        <v>7900</v>
      </c>
      <c r="J86" s="13"/>
    </row>
    <row r="87" spans="1:10" s="4" customFormat="1" ht="30" customHeight="1">
      <c r="A87" s="97"/>
      <c r="B87" s="98" t="s">
        <v>25</v>
      </c>
      <c r="C87" s="98"/>
      <c r="D87" s="35" t="s">
        <v>26</v>
      </c>
      <c r="E87" s="92" t="s">
        <v>312</v>
      </c>
      <c r="F87" s="48"/>
      <c r="G87" s="48"/>
      <c r="H87" s="48"/>
      <c r="I87" s="47">
        <v>7900</v>
      </c>
      <c r="J87" s="13"/>
    </row>
    <row r="88" spans="1:10" s="4" customFormat="1" ht="63.75">
      <c r="A88" s="22" t="s">
        <v>221</v>
      </c>
      <c r="B88" s="55" t="s">
        <v>222</v>
      </c>
      <c r="C88" s="55" t="s">
        <v>227</v>
      </c>
      <c r="D88" s="9" t="s">
        <v>223</v>
      </c>
      <c r="E88" s="42"/>
      <c r="F88" s="13"/>
      <c r="G88" s="13"/>
      <c r="H88" s="13"/>
      <c r="I88" s="61">
        <f>I89</f>
        <v>156050</v>
      </c>
      <c r="J88" s="13"/>
    </row>
    <row r="89" spans="1:10" ht="51">
      <c r="A89" s="14"/>
      <c r="B89" s="54" t="s">
        <v>25</v>
      </c>
      <c r="C89" s="52"/>
      <c r="D89" s="25" t="s">
        <v>26</v>
      </c>
      <c r="E89" s="42" t="s">
        <v>206</v>
      </c>
      <c r="F89" s="14"/>
      <c r="G89" s="14"/>
      <c r="H89" s="14"/>
      <c r="I89" s="47">
        <v>156050</v>
      </c>
      <c r="J89" s="14"/>
    </row>
    <row r="90" spans="1:10" ht="25.5">
      <c r="A90" s="62" t="s">
        <v>179</v>
      </c>
      <c r="B90" s="77">
        <v>7321</v>
      </c>
      <c r="C90" s="62" t="s">
        <v>32</v>
      </c>
      <c r="D90" s="9" t="s">
        <v>78</v>
      </c>
      <c r="E90" s="42"/>
      <c r="F90" s="14"/>
      <c r="G90" s="14"/>
      <c r="H90" s="14"/>
      <c r="I90" s="61">
        <f>I91+I92+I93+I94</f>
        <v>486332</v>
      </c>
      <c r="J90" s="14"/>
    </row>
    <row r="91" spans="1:10" ht="25.5">
      <c r="A91" s="62"/>
      <c r="B91" s="54" t="s">
        <v>125</v>
      </c>
      <c r="C91" s="59"/>
      <c r="D91" s="25" t="s">
        <v>18</v>
      </c>
      <c r="E91" s="92" t="s">
        <v>199</v>
      </c>
      <c r="F91" s="14"/>
      <c r="G91" s="14"/>
      <c r="H91" s="14"/>
      <c r="I91" s="47">
        <v>49000</v>
      </c>
      <c r="J91" s="14"/>
    </row>
    <row r="92" spans="1:10" ht="26.25" customHeight="1">
      <c r="A92" s="14"/>
      <c r="B92" s="54" t="s">
        <v>125</v>
      </c>
      <c r="C92" s="59"/>
      <c r="D92" s="25" t="s">
        <v>18</v>
      </c>
      <c r="E92" s="92" t="s">
        <v>302</v>
      </c>
      <c r="F92" s="14"/>
      <c r="G92" s="14"/>
      <c r="H92" s="14"/>
      <c r="I92" s="47">
        <f>1200000-1080000</f>
        <v>120000</v>
      </c>
      <c r="J92" s="14"/>
    </row>
    <row r="93" spans="1:10" ht="25.5">
      <c r="A93" s="14"/>
      <c r="B93" s="54" t="s">
        <v>125</v>
      </c>
      <c r="C93" s="59"/>
      <c r="D93" s="25" t="s">
        <v>18</v>
      </c>
      <c r="E93" s="92" t="s">
        <v>242</v>
      </c>
      <c r="F93" s="14"/>
      <c r="G93" s="14"/>
      <c r="H93" s="14"/>
      <c r="I93" s="47">
        <v>267332</v>
      </c>
      <c r="J93" s="14"/>
    </row>
    <row r="94" spans="1:10" ht="38.25">
      <c r="A94" s="14"/>
      <c r="B94" s="54" t="s">
        <v>125</v>
      </c>
      <c r="C94" s="59"/>
      <c r="D94" s="25" t="s">
        <v>18</v>
      </c>
      <c r="E94" s="92" t="s">
        <v>276</v>
      </c>
      <c r="F94" s="14"/>
      <c r="G94" s="14"/>
      <c r="H94" s="14"/>
      <c r="I94" s="47">
        <v>50000</v>
      </c>
      <c r="J94" s="14"/>
    </row>
    <row r="95" spans="1:10" ht="25.5">
      <c r="A95" s="74" t="s">
        <v>43</v>
      </c>
      <c r="B95" s="74" t="s">
        <v>36</v>
      </c>
      <c r="C95" s="74" t="s">
        <v>62</v>
      </c>
      <c r="D95" s="8" t="s">
        <v>37</v>
      </c>
      <c r="E95" s="13"/>
      <c r="F95" s="14"/>
      <c r="G95" s="14"/>
      <c r="H95" s="14"/>
      <c r="I95" s="26">
        <f>I96</f>
        <v>297272</v>
      </c>
      <c r="J95" s="14"/>
    </row>
    <row r="96" spans="1:10" ht="25.5">
      <c r="A96" s="14"/>
      <c r="B96" s="54" t="s">
        <v>25</v>
      </c>
      <c r="C96" s="52"/>
      <c r="D96" s="25" t="s">
        <v>26</v>
      </c>
      <c r="E96" s="7" t="s">
        <v>124</v>
      </c>
      <c r="F96" s="14"/>
      <c r="G96" s="14"/>
      <c r="H96" s="14"/>
      <c r="I96" s="47">
        <f>220400+58400+18472</f>
        <v>297272</v>
      </c>
      <c r="J96" s="14"/>
    </row>
    <row r="97" spans="1:10">
      <c r="A97" s="22" t="s">
        <v>119</v>
      </c>
      <c r="B97" s="55" t="s">
        <v>171</v>
      </c>
      <c r="C97" s="55" t="s">
        <v>42</v>
      </c>
      <c r="D97" s="9" t="s">
        <v>16</v>
      </c>
      <c r="E97" s="7"/>
      <c r="F97" s="13"/>
      <c r="G97" s="13"/>
      <c r="H97" s="13"/>
      <c r="I97" s="61">
        <f>I98</f>
        <v>562983</v>
      </c>
      <c r="J97" s="14"/>
    </row>
    <row r="98" spans="1:10" ht="63" customHeight="1">
      <c r="A98" s="13"/>
      <c r="B98" s="54" t="s">
        <v>125</v>
      </c>
      <c r="C98" s="59"/>
      <c r="D98" s="25" t="s">
        <v>18</v>
      </c>
      <c r="E98" s="7" t="s">
        <v>172</v>
      </c>
      <c r="F98" s="13"/>
      <c r="G98" s="13"/>
      <c r="H98" s="13"/>
      <c r="I98" s="47">
        <f>389000+180850-6867</f>
        <v>562983</v>
      </c>
      <c r="J98" s="14"/>
    </row>
    <row r="99" spans="1:10" ht="74.25" customHeight="1">
      <c r="A99" s="22" t="s">
        <v>260</v>
      </c>
      <c r="B99" s="55" t="s">
        <v>261</v>
      </c>
      <c r="C99" s="55" t="s">
        <v>227</v>
      </c>
      <c r="D99" s="15" t="s">
        <v>262</v>
      </c>
      <c r="E99" s="8"/>
      <c r="F99" s="89"/>
      <c r="G99" s="89"/>
      <c r="H99" s="89"/>
      <c r="I99" s="61">
        <f>I100</f>
        <v>314819.40000000002</v>
      </c>
      <c r="J99" s="14"/>
    </row>
    <row r="100" spans="1:10" ht="51" customHeight="1">
      <c r="A100" s="13"/>
      <c r="B100" s="54" t="s">
        <v>25</v>
      </c>
      <c r="C100" s="52"/>
      <c r="D100" s="25" t="s">
        <v>26</v>
      </c>
      <c r="E100" s="7" t="s">
        <v>263</v>
      </c>
      <c r="F100" s="13"/>
      <c r="G100" s="13"/>
      <c r="H100" s="13"/>
      <c r="I100" s="47">
        <f>319880-5060.6</f>
        <v>314819.40000000002</v>
      </c>
      <c r="J100" s="14"/>
    </row>
    <row r="101" spans="1:10" ht="56.25" customHeight="1">
      <c r="A101" s="22" t="s">
        <v>251</v>
      </c>
      <c r="B101" s="55" t="s">
        <v>250</v>
      </c>
      <c r="C101" s="55" t="s">
        <v>227</v>
      </c>
      <c r="D101" s="9" t="s">
        <v>252</v>
      </c>
      <c r="F101" s="13"/>
      <c r="G101" s="13"/>
      <c r="H101" s="13"/>
      <c r="I101" s="61">
        <f>I102</f>
        <v>904822.6</v>
      </c>
      <c r="J101" s="14"/>
    </row>
    <row r="102" spans="1:10" ht="42" customHeight="1">
      <c r="A102" s="13"/>
      <c r="B102" s="54" t="s">
        <v>25</v>
      </c>
      <c r="C102" s="52"/>
      <c r="D102" s="25" t="s">
        <v>26</v>
      </c>
      <c r="E102" s="42" t="s">
        <v>249</v>
      </c>
      <c r="F102" s="13"/>
      <c r="G102" s="13"/>
      <c r="H102" s="13"/>
      <c r="I102" s="47">
        <f>952311-47488.4</f>
        <v>904822.6</v>
      </c>
      <c r="J102" s="14"/>
    </row>
    <row r="103" spans="1:10" ht="27.75" customHeight="1">
      <c r="A103" s="22" t="s">
        <v>58</v>
      </c>
      <c r="B103" s="55" t="s">
        <v>64</v>
      </c>
      <c r="C103" s="59"/>
      <c r="D103" s="8" t="s">
        <v>59</v>
      </c>
      <c r="E103" s="13"/>
      <c r="F103" s="14"/>
      <c r="G103" s="14"/>
      <c r="H103" s="14"/>
      <c r="I103" s="61">
        <f>I104+I106+I108+I112</f>
        <v>2569976</v>
      </c>
      <c r="J103" s="14"/>
    </row>
    <row r="104" spans="1:10" ht="63.75">
      <c r="A104" s="22" t="s">
        <v>278</v>
      </c>
      <c r="B104" s="55" t="s">
        <v>291</v>
      </c>
      <c r="C104" s="56">
        <v>1020</v>
      </c>
      <c r="D104" s="8" t="s">
        <v>279</v>
      </c>
      <c r="E104" s="13"/>
      <c r="F104" s="14"/>
      <c r="G104" s="14"/>
      <c r="H104" s="14"/>
      <c r="I104" s="61">
        <f>I105</f>
        <v>50000</v>
      </c>
      <c r="J104" s="14"/>
    </row>
    <row r="105" spans="1:10" ht="85.5" customHeight="1">
      <c r="A105" s="22"/>
      <c r="B105" s="54" t="s">
        <v>25</v>
      </c>
      <c r="C105" s="52"/>
      <c r="D105" s="25" t="s">
        <v>26</v>
      </c>
      <c r="E105" s="68" t="s">
        <v>290</v>
      </c>
      <c r="F105" s="87"/>
      <c r="G105" s="87"/>
      <c r="H105" s="87"/>
      <c r="I105" s="47">
        <f>9000+41000</f>
        <v>50000</v>
      </c>
      <c r="J105" s="14"/>
    </row>
    <row r="106" spans="1:10" ht="90.75" customHeight="1">
      <c r="A106" s="22" t="s">
        <v>325</v>
      </c>
      <c r="B106" s="55" t="s">
        <v>326</v>
      </c>
      <c r="C106" s="56">
        <v>610</v>
      </c>
      <c r="D106" s="140" t="s">
        <v>327</v>
      </c>
      <c r="E106" s="107"/>
      <c r="F106" s="138"/>
      <c r="G106" s="138"/>
      <c r="H106" s="138"/>
      <c r="I106" s="61">
        <f>I107</f>
        <v>2131284</v>
      </c>
      <c r="J106" s="14"/>
    </row>
    <row r="107" spans="1:10" ht="88.5" customHeight="1">
      <c r="A107" s="22"/>
      <c r="B107" s="54" t="s">
        <v>30</v>
      </c>
      <c r="C107" s="52"/>
      <c r="D107" s="25" t="s">
        <v>328</v>
      </c>
      <c r="E107" s="139" t="s">
        <v>329</v>
      </c>
      <c r="F107" s="87"/>
      <c r="G107" s="87"/>
      <c r="H107" s="87"/>
      <c r="I107" s="47">
        <v>2131284</v>
      </c>
      <c r="J107" s="14"/>
    </row>
    <row r="108" spans="1:10" ht="25.5">
      <c r="A108" s="32" t="s">
        <v>140</v>
      </c>
      <c r="B108" s="33" t="s">
        <v>109</v>
      </c>
      <c r="C108" s="32" t="s">
        <v>32</v>
      </c>
      <c r="D108" s="9" t="s">
        <v>110</v>
      </c>
      <c r="E108" s="13"/>
      <c r="F108" s="14"/>
      <c r="G108" s="14"/>
      <c r="H108" s="14"/>
      <c r="I108" s="26">
        <f>I109+I110+I111</f>
        <v>372692</v>
      </c>
      <c r="J108" s="14"/>
    </row>
    <row r="109" spans="1:10" ht="49.5" customHeight="1">
      <c r="A109" s="22"/>
      <c r="B109" s="54" t="s">
        <v>125</v>
      </c>
      <c r="C109" s="59"/>
      <c r="D109" s="25" t="s">
        <v>18</v>
      </c>
      <c r="E109" s="67" t="s">
        <v>149</v>
      </c>
      <c r="F109" s="14"/>
      <c r="G109" s="14"/>
      <c r="H109" s="14"/>
      <c r="I109" s="65">
        <v>129000</v>
      </c>
      <c r="J109" s="14"/>
    </row>
    <row r="110" spans="1:10" ht="42" customHeight="1">
      <c r="A110" s="22"/>
      <c r="B110" s="54" t="s">
        <v>125</v>
      </c>
      <c r="C110" s="59"/>
      <c r="D110" s="25" t="s">
        <v>18</v>
      </c>
      <c r="E110" s="67" t="s">
        <v>150</v>
      </c>
      <c r="F110" s="14"/>
      <c r="G110" s="14"/>
      <c r="H110" s="14"/>
      <c r="I110" s="65">
        <v>130000</v>
      </c>
      <c r="J110" s="14"/>
    </row>
    <row r="111" spans="1:10" ht="49.5" customHeight="1">
      <c r="A111" s="22"/>
      <c r="B111" s="54" t="s">
        <v>125</v>
      </c>
      <c r="C111" s="59"/>
      <c r="D111" s="25" t="s">
        <v>18</v>
      </c>
      <c r="E111" s="67" t="s">
        <v>151</v>
      </c>
      <c r="F111" s="14"/>
      <c r="G111" s="14"/>
      <c r="H111" s="14"/>
      <c r="I111" s="65">
        <f>150000-36308</f>
        <v>113692</v>
      </c>
      <c r="J111" s="14"/>
    </row>
    <row r="112" spans="1:10" ht="25.5">
      <c r="A112" s="74" t="s">
        <v>60</v>
      </c>
      <c r="B112" s="74" t="s">
        <v>36</v>
      </c>
      <c r="C112" s="74" t="s">
        <v>62</v>
      </c>
      <c r="D112" s="8" t="s">
        <v>37</v>
      </c>
      <c r="E112" s="7"/>
      <c r="F112" s="14"/>
      <c r="G112" s="14"/>
      <c r="H112" s="14"/>
      <c r="I112" s="26">
        <f>I113</f>
        <v>16000</v>
      </c>
      <c r="J112" s="14"/>
    </row>
    <row r="113" spans="1:10" ht="38.25">
      <c r="A113" s="19"/>
      <c r="B113" s="54" t="s">
        <v>25</v>
      </c>
      <c r="C113" s="52"/>
      <c r="D113" s="25" t="s">
        <v>26</v>
      </c>
      <c r="E113" s="7" t="s">
        <v>61</v>
      </c>
      <c r="F113" s="14"/>
      <c r="G113" s="14"/>
      <c r="H113" s="14"/>
      <c r="I113" s="47">
        <f>20300-4300</f>
        <v>16000</v>
      </c>
      <c r="J113" s="14"/>
    </row>
    <row r="114" spans="1:10" ht="25.5">
      <c r="A114" s="22" t="s">
        <v>63</v>
      </c>
      <c r="B114" s="56">
        <v>10</v>
      </c>
      <c r="C114" s="60"/>
      <c r="D114" s="8" t="s">
        <v>65</v>
      </c>
      <c r="E114" s="13"/>
      <c r="F114" s="14"/>
      <c r="G114" s="14"/>
      <c r="H114" s="14"/>
      <c r="I114" s="26">
        <f>I115+I118+I120+I123+I126+I128</f>
        <v>735300</v>
      </c>
      <c r="J114" s="14"/>
    </row>
    <row r="115" spans="1:10">
      <c r="A115" s="22" t="s">
        <v>66</v>
      </c>
      <c r="B115" s="56">
        <v>4030</v>
      </c>
      <c r="C115" s="32" t="s">
        <v>67</v>
      </c>
      <c r="D115" s="9" t="s">
        <v>68</v>
      </c>
      <c r="E115" s="13"/>
      <c r="F115" s="14"/>
      <c r="G115" s="14"/>
      <c r="H115" s="14"/>
      <c r="I115" s="26">
        <f>I116+I117</f>
        <v>167000</v>
      </c>
      <c r="J115" s="14"/>
    </row>
    <row r="116" spans="1:10" ht="28.5" customHeight="1">
      <c r="A116" s="19"/>
      <c r="B116" s="54" t="s">
        <v>25</v>
      </c>
      <c r="C116" s="13"/>
      <c r="D116" s="25" t="s">
        <v>26</v>
      </c>
      <c r="E116" s="35" t="s">
        <v>275</v>
      </c>
      <c r="F116" s="14"/>
      <c r="G116" s="14"/>
      <c r="H116" s="14"/>
      <c r="I116" s="47">
        <f>49000+95000</f>
        <v>144000</v>
      </c>
      <c r="J116" s="14"/>
    </row>
    <row r="117" spans="1:10" ht="28.5" customHeight="1">
      <c r="A117" s="19"/>
      <c r="B117" s="54" t="s">
        <v>25</v>
      </c>
      <c r="C117" s="13"/>
      <c r="D117" s="25" t="s">
        <v>26</v>
      </c>
      <c r="E117" s="35" t="s">
        <v>185</v>
      </c>
      <c r="F117" s="14"/>
      <c r="G117" s="14"/>
      <c r="H117" s="14"/>
      <c r="I117" s="47">
        <v>23000</v>
      </c>
      <c r="J117" s="14"/>
    </row>
    <row r="118" spans="1:10" ht="41.25" customHeight="1">
      <c r="A118" s="74" t="s">
        <v>115</v>
      </c>
      <c r="B118" s="74" t="s">
        <v>116</v>
      </c>
      <c r="C118" s="74" t="s">
        <v>117</v>
      </c>
      <c r="D118" s="9" t="s">
        <v>141</v>
      </c>
      <c r="E118" s="8"/>
      <c r="F118" s="70"/>
      <c r="G118" s="70"/>
      <c r="H118" s="70"/>
      <c r="I118" s="26">
        <f>I119</f>
        <v>33400</v>
      </c>
      <c r="J118" s="14"/>
    </row>
    <row r="119" spans="1:10" ht="39" customHeight="1">
      <c r="A119" s="96"/>
      <c r="B119" s="98" t="s">
        <v>25</v>
      </c>
      <c r="C119" s="103"/>
      <c r="D119" s="35" t="s">
        <v>26</v>
      </c>
      <c r="E119" s="35" t="s">
        <v>142</v>
      </c>
      <c r="F119" s="87"/>
      <c r="G119" s="87"/>
      <c r="H119" s="87"/>
      <c r="I119" s="47">
        <v>33400</v>
      </c>
      <c r="J119" s="14"/>
    </row>
    <row r="120" spans="1:10" ht="25.5">
      <c r="A120" s="33" t="s">
        <v>105</v>
      </c>
      <c r="B120" s="33" t="s">
        <v>106</v>
      </c>
      <c r="C120" s="33" t="s">
        <v>107</v>
      </c>
      <c r="D120" s="91" t="s">
        <v>108</v>
      </c>
      <c r="E120" s="104"/>
      <c r="F120" s="87"/>
      <c r="G120" s="87"/>
      <c r="H120" s="87"/>
      <c r="I120" s="61">
        <f>I122+I121</f>
        <v>127000</v>
      </c>
      <c r="J120" s="14"/>
    </row>
    <row r="121" spans="1:10" ht="29.25" customHeight="1">
      <c r="A121" s="33"/>
      <c r="B121" s="105" t="s">
        <v>230</v>
      </c>
      <c r="C121" s="33"/>
      <c r="D121" s="67" t="s">
        <v>79</v>
      </c>
      <c r="E121" s="104" t="s">
        <v>232</v>
      </c>
      <c r="F121" s="87"/>
      <c r="G121" s="87"/>
      <c r="H121" s="87"/>
      <c r="I121" s="47">
        <f>200000-200000</f>
        <v>0</v>
      </c>
      <c r="J121" s="14"/>
    </row>
    <row r="122" spans="1:10" ht="32.25" customHeight="1">
      <c r="A122" s="97"/>
      <c r="B122" s="98" t="s">
        <v>25</v>
      </c>
      <c r="C122" s="48"/>
      <c r="D122" s="35" t="s">
        <v>26</v>
      </c>
      <c r="E122" s="86" t="s">
        <v>143</v>
      </c>
      <c r="F122" s="87"/>
      <c r="G122" s="87"/>
      <c r="H122" s="87"/>
      <c r="I122" s="47">
        <f>17000+110000</f>
        <v>127000</v>
      </c>
      <c r="J122" s="14"/>
    </row>
    <row r="123" spans="1:10" ht="25.5">
      <c r="A123" s="33" t="s">
        <v>144</v>
      </c>
      <c r="B123" s="33" t="s">
        <v>147</v>
      </c>
      <c r="C123" s="33" t="s">
        <v>69</v>
      </c>
      <c r="D123" s="91" t="s">
        <v>148</v>
      </c>
      <c r="E123" s="48"/>
      <c r="F123" s="87"/>
      <c r="G123" s="87"/>
      <c r="H123" s="87"/>
      <c r="I123" s="61">
        <f>I124+I125</f>
        <v>150000</v>
      </c>
      <c r="J123" s="14"/>
    </row>
    <row r="124" spans="1:10" ht="53.25">
      <c r="A124" s="97"/>
      <c r="B124" s="98" t="s">
        <v>25</v>
      </c>
      <c r="C124" s="48"/>
      <c r="D124" s="35" t="s">
        <v>26</v>
      </c>
      <c r="E124" s="88" t="s">
        <v>145</v>
      </c>
      <c r="F124" s="87"/>
      <c r="G124" s="87"/>
      <c r="H124" s="87"/>
      <c r="I124" s="47">
        <v>114000</v>
      </c>
      <c r="J124" s="14"/>
    </row>
    <row r="125" spans="1:10" ht="25.5">
      <c r="A125" s="97"/>
      <c r="B125" s="98" t="s">
        <v>25</v>
      </c>
      <c r="C125" s="48"/>
      <c r="D125" s="35" t="s">
        <v>26</v>
      </c>
      <c r="E125" s="35" t="s">
        <v>146</v>
      </c>
      <c r="F125" s="87"/>
      <c r="G125" s="87"/>
      <c r="H125" s="87"/>
      <c r="I125" s="48">
        <v>36000</v>
      </c>
      <c r="J125" s="14"/>
    </row>
    <row r="126" spans="1:10" ht="25.5">
      <c r="A126" s="33" t="s">
        <v>152</v>
      </c>
      <c r="B126" s="36">
        <v>7340</v>
      </c>
      <c r="C126" s="100" t="s">
        <v>32</v>
      </c>
      <c r="D126" s="91" t="s">
        <v>112</v>
      </c>
      <c r="E126" s="35"/>
      <c r="F126" s="87"/>
      <c r="G126" s="87"/>
      <c r="H126" s="87"/>
      <c r="I126" s="61">
        <f>I127</f>
        <v>154400</v>
      </c>
      <c r="J126" s="14"/>
    </row>
    <row r="127" spans="1:10" ht="51">
      <c r="A127" s="97"/>
      <c r="B127" s="103">
        <v>3143</v>
      </c>
      <c r="C127" s="94"/>
      <c r="D127" s="35" t="s">
        <v>111</v>
      </c>
      <c r="E127" s="35" t="s">
        <v>259</v>
      </c>
      <c r="F127" s="87"/>
      <c r="G127" s="87"/>
      <c r="H127" s="87"/>
      <c r="I127" s="47">
        <f>150000+9500-5100</f>
        <v>154400</v>
      </c>
      <c r="J127" s="14"/>
    </row>
    <row r="128" spans="1:10" ht="25.5">
      <c r="A128" s="106" t="s">
        <v>70</v>
      </c>
      <c r="B128" s="106" t="s">
        <v>36</v>
      </c>
      <c r="C128" s="106" t="s">
        <v>62</v>
      </c>
      <c r="D128" s="107" t="s">
        <v>37</v>
      </c>
      <c r="E128" s="48"/>
      <c r="F128" s="87"/>
      <c r="G128" s="87"/>
      <c r="H128" s="87"/>
      <c r="I128" s="61">
        <f>I129+I130</f>
        <v>103500</v>
      </c>
      <c r="J128" s="14"/>
    </row>
    <row r="129" spans="1:10" ht="38.25">
      <c r="A129" s="97"/>
      <c r="B129" s="98" t="s">
        <v>25</v>
      </c>
      <c r="C129" s="103"/>
      <c r="D129" s="35" t="s">
        <v>26</v>
      </c>
      <c r="E129" s="68" t="s">
        <v>71</v>
      </c>
      <c r="F129" s="87"/>
      <c r="G129" s="87"/>
      <c r="H129" s="87"/>
      <c r="I129" s="47">
        <f>40000+15000+14500</f>
        <v>69500</v>
      </c>
      <c r="J129" s="14"/>
    </row>
    <row r="130" spans="1:10" ht="25.5">
      <c r="A130" s="19"/>
      <c r="B130" s="54" t="s">
        <v>25</v>
      </c>
      <c r="C130" s="52"/>
      <c r="D130" s="25" t="s">
        <v>26</v>
      </c>
      <c r="E130" s="35" t="s">
        <v>185</v>
      </c>
      <c r="F130" s="14"/>
      <c r="G130" s="14"/>
      <c r="H130" s="14"/>
      <c r="I130" s="47">
        <v>34000</v>
      </c>
      <c r="J130" s="14"/>
    </row>
    <row r="131" spans="1:10" ht="25.5">
      <c r="A131" s="22" t="s">
        <v>72</v>
      </c>
      <c r="B131" s="56">
        <v>11</v>
      </c>
      <c r="C131" s="60"/>
      <c r="D131" s="36" t="s">
        <v>73</v>
      </c>
      <c r="E131" s="13"/>
      <c r="F131" s="14"/>
      <c r="G131" s="14"/>
      <c r="H131" s="14"/>
      <c r="I131" s="61">
        <f>I132+I134+I136+I138+I151</f>
        <v>1943399</v>
      </c>
      <c r="J131" s="14"/>
    </row>
    <row r="132" spans="1:10">
      <c r="A132" s="22" t="s">
        <v>281</v>
      </c>
      <c r="B132" s="55" t="s">
        <v>23</v>
      </c>
      <c r="C132" s="53" t="s">
        <v>24</v>
      </c>
      <c r="D132" s="36"/>
      <c r="E132" s="13"/>
      <c r="F132" s="14"/>
      <c r="G132" s="14"/>
      <c r="H132" s="14"/>
      <c r="I132" s="61">
        <f>I133</f>
        <v>35000</v>
      </c>
      <c r="J132" s="14"/>
    </row>
    <row r="133" spans="1:10" ht="25.5">
      <c r="A133" s="14"/>
      <c r="B133" s="52">
        <v>3110</v>
      </c>
      <c r="C133" s="134"/>
      <c r="D133" s="25" t="s">
        <v>26</v>
      </c>
      <c r="E133" s="48" t="s">
        <v>313</v>
      </c>
      <c r="F133" s="87"/>
      <c r="G133" s="87"/>
      <c r="H133" s="87"/>
      <c r="I133" s="47">
        <f>7000+28000</f>
        <v>35000</v>
      </c>
      <c r="J133" s="14"/>
    </row>
    <row r="134" spans="1:10" ht="25.5">
      <c r="A134" s="32" t="s">
        <v>191</v>
      </c>
      <c r="B134" s="33" t="s">
        <v>192</v>
      </c>
      <c r="C134" s="32" t="s">
        <v>97</v>
      </c>
      <c r="D134" s="91" t="s">
        <v>193</v>
      </c>
      <c r="E134" s="13"/>
      <c r="F134" s="14"/>
      <c r="G134" s="14"/>
      <c r="H134" s="14"/>
      <c r="I134" s="61">
        <f>I135</f>
        <v>20000</v>
      </c>
      <c r="J134" s="14"/>
    </row>
    <row r="135" spans="1:10" ht="25.5">
      <c r="A135" s="22"/>
      <c r="B135" s="54" t="s">
        <v>25</v>
      </c>
      <c r="C135" s="52"/>
      <c r="D135" s="25" t="s">
        <v>26</v>
      </c>
      <c r="E135" s="13" t="s">
        <v>194</v>
      </c>
      <c r="F135" s="14"/>
      <c r="G135" s="14"/>
      <c r="H135" s="14"/>
      <c r="I135" s="47">
        <v>20000</v>
      </c>
      <c r="J135" s="14"/>
    </row>
    <row r="136" spans="1:10" ht="38.25">
      <c r="A136" s="74" t="s">
        <v>207</v>
      </c>
      <c r="B136" s="74" t="s">
        <v>208</v>
      </c>
      <c r="C136" s="32" t="s">
        <v>97</v>
      </c>
      <c r="D136" s="9" t="s">
        <v>209</v>
      </c>
      <c r="E136" s="13"/>
      <c r="F136" s="14"/>
      <c r="G136" s="14"/>
      <c r="H136" s="14"/>
      <c r="I136" s="61">
        <f>I137</f>
        <v>17500</v>
      </c>
      <c r="J136" s="14"/>
    </row>
    <row r="137" spans="1:10" ht="25.5">
      <c r="A137" s="22"/>
      <c r="B137" s="54" t="s">
        <v>25</v>
      </c>
      <c r="C137" s="52"/>
      <c r="D137" s="25" t="s">
        <v>26</v>
      </c>
      <c r="E137" s="48" t="s">
        <v>210</v>
      </c>
      <c r="F137" s="14"/>
      <c r="G137" s="14"/>
      <c r="H137" s="14"/>
      <c r="I137" s="47">
        <f>18700-1200</f>
        <v>17500</v>
      </c>
      <c r="J137" s="14"/>
    </row>
    <row r="138" spans="1:10" ht="63.75">
      <c r="A138" s="32" t="s">
        <v>98</v>
      </c>
      <c r="B138" s="33" t="s">
        <v>99</v>
      </c>
      <c r="C138" s="32" t="s">
        <v>97</v>
      </c>
      <c r="D138" s="9" t="s">
        <v>100</v>
      </c>
      <c r="E138" s="13"/>
      <c r="F138" s="14"/>
      <c r="G138" s="14"/>
      <c r="H138" s="14"/>
      <c r="I138" s="26">
        <f>I139+I140+I141+I142+I143+I144+I145+I146+I147+I148+I149+I150</f>
        <v>1855899</v>
      </c>
      <c r="J138" s="14"/>
    </row>
    <row r="139" spans="1:10" ht="38.25">
      <c r="A139" s="22"/>
      <c r="B139" s="54" t="s">
        <v>25</v>
      </c>
      <c r="C139" s="13"/>
      <c r="D139" s="25" t="s">
        <v>26</v>
      </c>
      <c r="E139" s="44" t="s">
        <v>273</v>
      </c>
      <c r="F139" s="14"/>
      <c r="G139" s="14"/>
      <c r="H139" s="14"/>
      <c r="I139" s="47">
        <v>28000</v>
      </c>
      <c r="J139" s="14"/>
    </row>
    <row r="140" spans="1:10" ht="29.25" customHeight="1">
      <c r="A140" s="22"/>
      <c r="B140" s="54" t="s">
        <v>25</v>
      </c>
      <c r="C140" s="13"/>
      <c r="D140" s="25" t="s">
        <v>26</v>
      </c>
      <c r="E140" s="7" t="s">
        <v>315</v>
      </c>
      <c r="F140" s="14"/>
      <c r="G140" s="14"/>
      <c r="H140" s="14"/>
      <c r="I140" s="47">
        <f>8400+34100</f>
        <v>42500</v>
      </c>
      <c r="J140" s="14"/>
    </row>
    <row r="141" spans="1:10" ht="25.5">
      <c r="A141" s="22"/>
      <c r="B141" s="54" t="s">
        <v>25</v>
      </c>
      <c r="C141" s="13"/>
      <c r="D141" s="25" t="s">
        <v>26</v>
      </c>
      <c r="E141" s="7" t="s">
        <v>153</v>
      </c>
      <c r="F141" s="14"/>
      <c r="G141" s="14"/>
      <c r="H141" s="14"/>
      <c r="I141" s="47">
        <v>16600</v>
      </c>
      <c r="J141" s="14"/>
    </row>
    <row r="142" spans="1:10" ht="30.75" customHeight="1">
      <c r="A142" s="22"/>
      <c r="B142" s="54" t="s">
        <v>25</v>
      </c>
      <c r="C142" s="13"/>
      <c r="D142" s="25" t="s">
        <v>26</v>
      </c>
      <c r="E142" s="7" t="s">
        <v>303</v>
      </c>
      <c r="F142" s="87"/>
      <c r="G142" s="14"/>
      <c r="H142" s="14"/>
      <c r="I142" s="47">
        <v>113000</v>
      </c>
      <c r="J142" s="14"/>
    </row>
    <row r="143" spans="1:10" ht="25.5">
      <c r="A143" s="22"/>
      <c r="B143" s="54" t="s">
        <v>25</v>
      </c>
      <c r="C143" s="13"/>
      <c r="D143" s="25" t="s">
        <v>26</v>
      </c>
      <c r="E143" s="7" t="s">
        <v>240</v>
      </c>
      <c r="F143" s="14"/>
      <c r="G143" s="14"/>
      <c r="H143" s="14"/>
      <c r="I143" s="47">
        <v>16000</v>
      </c>
      <c r="J143" s="14"/>
    </row>
    <row r="144" spans="1:10" ht="55.5" customHeight="1">
      <c r="A144" s="22"/>
      <c r="B144" s="54" t="s">
        <v>25</v>
      </c>
      <c r="C144" s="13"/>
      <c r="D144" s="25" t="s">
        <v>26</v>
      </c>
      <c r="E144" s="44" t="s">
        <v>336</v>
      </c>
      <c r="F144" s="14"/>
      <c r="G144" s="14"/>
      <c r="H144" s="14"/>
      <c r="I144" s="47">
        <v>118000</v>
      </c>
      <c r="J144" s="14"/>
    </row>
    <row r="145" spans="1:10" ht="54" customHeight="1">
      <c r="A145" s="22"/>
      <c r="B145" s="54" t="s">
        <v>25</v>
      </c>
      <c r="C145" s="13"/>
      <c r="D145" s="25" t="s">
        <v>26</v>
      </c>
      <c r="E145" s="44" t="s">
        <v>321</v>
      </c>
      <c r="F145" s="14"/>
      <c r="G145" s="14"/>
      <c r="H145" s="14"/>
      <c r="I145" s="47">
        <f>134800+4999-15000</f>
        <v>124799</v>
      </c>
      <c r="J145" s="14"/>
    </row>
    <row r="146" spans="1:10" ht="25.5">
      <c r="A146" s="22"/>
      <c r="B146" s="54" t="s">
        <v>25</v>
      </c>
      <c r="C146" s="13"/>
      <c r="D146" s="35" t="s">
        <v>26</v>
      </c>
      <c r="E146" s="44" t="s">
        <v>186</v>
      </c>
      <c r="F146" s="87"/>
      <c r="G146" s="87"/>
      <c r="H146" s="87"/>
      <c r="I146" s="47">
        <f>99999-4999</f>
        <v>95000</v>
      </c>
      <c r="J146" s="14"/>
    </row>
    <row r="147" spans="1:10" ht="25.5">
      <c r="A147" s="22"/>
      <c r="B147" s="54" t="s">
        <v>25</v>
      </c>
      <c r="C147" s="13"/>
      <c r="D147" s="35" t="s">
        <v>26</v>
      </c>
      <c r="E147" s="44" t="s">
        <v>211</v>
      </c>
      <c r="F147" s="87"/>
      <c r="G147" s="87"/>
      <c r="H147" s="87"/>
      <c r="I147" s="47">
        <v>25000</v>
      </c>
      <c r="J147" s="14"/>
    </row>
    <row r="148" spans="1:10" ht="25.5" customHeight="1">
      <c r="A148" s="22"/>
      <c r="B148" s="54" t="s">
        <v>25</v>
      </c>
      <c r="C148" s="13"/>
      <c r="D148" s="35" t="s">
        <v>26</v>
      </c>
      <c r="E148" s="44" t="s">
        <v>239</v>
      </c>
      <c r="F148" s="87"/>
      <c r="G148" s="87"/>
      <c r="H148" s="87"/>
      <c r="I148" s="47">
        <v>32000</v>
      </c>
      <c r="J148" s="14"/>
    </row>
    <row r="149" spans="1:10" ht="25.5" customHeight="1">
      <c r="A149" s="22"/>
      <c r="B149" s="54" t="s">
        <v>25</v>
      </c>
      <c r="C149" s="13"/>
      <c r="D149" s="35" t="s">
        <v>26</v>
      </c>
      <c r="E149" s="44" t="s">
        <v>246</v>
      </c>
      <c r="F149" s="87"/>
      <c r="G149" s="87"/>
      <c r="H149" s="87"/>
      <c r="I149" s="47">
        <v>45000</v>
      </c>
      <c r="J149" s="14"/>
    </row>
    <row r="150" spans="1:10" ht="25.5">
      <c r="A150" s="22"/>
      <c r="B150" s="54" t="s">
        <v>125</v>
      </c>
      <c r="C150" s="13"/>
      <c r="D150" s="35" t="s">
        <v>18</v>
      </c>
      <c r="E150" s="44" t="s">
        <v>212</v>
      </c>
      <c r="F150" s="87"/>
      <c r="G150" s="87"/>
      <c r="H150" s="87"/>
      <c r="I150" s="47">
        <v>1200000</v>
      </c>
      <c r="J150" s="14"/>
    </row>
    <row r="151" spans="1:10" ht="25.5">
      <c r="A151" s="22" t="s">
        <v>322</v>
      </c>
      <c r="B151" s="106" t="s">
        <v>36</v>
      </c>
      <c r="C151" s="106" t="s">
        <v>62</v>
      </c>
      <c r="D151" s="107" t="s">
        <v>37</v>
      </c>
      <c r="E151" s="44"/>
      <c r="F151" s="87"/>
      <c r="G151" s="87"/>
      <c r="H151" s="87"/>
      <c r="I151" s="61">
        <f>I152</f>
        <v>15000</v>
      </c>
      <c r="J151" s="14"/>
    </row>
    <row r="152" spans="1:10" ht="38.25">
      <c r="A152" s="22"/>
      <c r="B152" s="54" t="s">
        <v>25</v>
      </c>
      <c r="C152" s="13"/>
      <c r="D152" s="35" t="s">
        <v>26</v>
      </c>
      <c r="E152" s="68" t="s">
        <v>323</v>
      </c>
      <c r="F152" s="87"/>
      <c r="G152" s="87"/>
      <c r="H152" s="87"/>
      <c r="I152" s="47">
        <v>15000</v>
      </c>
      <c r="J152" s="14"/>
    </row>
    <row r="153" spans="1:10" ht="25.5">
      <c r="A153" s="55" t="s">
        <v>74</v>
      </c>
      <c r="B153" s="83">
        <v>12</v>
      </c>
      <c r="C153" s="84"/>
      <c r="D153" s="6" t="s">
        <v>75</v>
      </c>
      <c r="E153" s="14"/>
      <c r="F153" s="14"/>
      <c r="G153" s="14"/>
      <c r="H153" s="14"/>
      <c r="I153" s="61">
        <f>I154+I156+I159+I165+I163+I170+I191+I193+I195+I210+I212</f>
        <v>46782509.379999995</v>
      </c>
      <c r="J153" s="14"/>
    </row>
    <row r="154" spans="1:10" ht="38.25">
      <c r="A154" s="74" t="s">
        <v>154</v>
      </c>
      <c r="B154" s="76" t="s">
        <v>23</v>
      </c>
      <c r="C154" s="76" t="s">
        <v>24</v>
      </c>
      <c r="D154" s="24" t="s">
        <v>139</v>
      </c>
      <c r="E154" s="14"/>
      <c r="F154" s="14"/>
      <c r="G154" s="14"/>
      <c r="H154" s="14"/>
      <c r="I154" s="61">
        <f>I155</f>
        <v>1490000</v>
      </c>
      <c r="J154" s="14"/>
    </row>
    <row r="155" spans="1:10" ht="25.5">
      <c r="A155" s="55"/>
      <c r="B155" s="54" t="s">
        <v>25</v>
      </c>
      <c r="C155" s="13"/>
      <c r="D155" s="25" t="s">
        <v>26</v>
      </c>
      <c r="E155" s="13" t="s">
        <v>155</v>
      </c>
      <c r="F155" s="14"/>
      <c r="G155" s="14"/>
      <c r="H155" s="14"/>
      <c r="I155" s="47">
        <f>1500000-10000</f>
        <v>1490000</v>
      </c>
      <c r="J155" s="14"/>
    </row>
    <row r="156" spans="1:10" ht="25.5">
      <c r="A156" s="74" t="s">
        <v>200</v>
      </c>
      <c r="B156" s="77">
        <v>6011</v>
      </c>
      <c r="C156" s="78" t="s">
        <v>201</v>
      </c>
      <c r="D156" s="6" t="s">
        <v>202</v>
      </c>
      <c r="E156" s="67"/>
      <c r="F156" s="14"/>
      <c r="G156" s="14"/>
      <c r="H156" s="14"/>
      <c r="I156" s="26">
        <f>I157+I158</f>
        <v>839306</v>
      </c>
      <c r="J156" s="14"/>
    </row>
    <row r="157" spans="1:10" ht="38.25">
      <c r="A157" s="22"/>
      <c r="B157" s="82">
        <v>3131</v>
      </c>
      <c r="C157" s="66"/>
      <c r="D157" s="42" t="s">
        <v>203</v>
      </c>
      <c r="E157" s="45" t="s">
        <v>204</v>
      </c>
      <c r="F157" s="14"/>
      <c r="G157" s="14"/>
      <c r="H157" s="14"/>
      <c r="I157" s="65">
        <f>600000-328000</f>
        <v>272000</v>
      </c>
      <c r="J157" s="14"/>
    </row>
    <row r="158" spans="1:10" ht="38.25">
      <c r="A158" s="22"/>
      <c r="B158" s="82">
        <v>3131</v>
      </c>
      <c r="C158" s="66"/>
      <c r="D158" s="42" t="s">
        <v>203</v>
      </c>
      <c r="E158" s="45" t="s">
        <v>217</v>
      </c>
      <c r="F158" s="14"/>
      <c r="G158" s="14"/>
      <c r="H158" s="14"/>
      <c r="I158" s="65">
        <f>1117862-550556</f>
        <v>567306</v>
      </c>
      <c r="J158" s="14"/>
    </row>
    <row r="159" spans="1:10" ht="25.5">
      <c r="A159" s="74" t="s">
        <v>213</v>
      </c>
      <c r="B159" s="77">
        <v>6030</v>
      </c>
      <c r="C159" s="78" t="s">
        <v>201</v>
      </c>
      <c r="D159" s="15" t="s">
        <v>214</v>
      </c>
      <c r="E159" s="45"/>
      <c r="F159" s="14"/>
      <c r="G159" s="14"/>
      <c r="H159" s="14"/>
      <c r="I159" s="26">
        <f>I160+I161+I162</f>
        <v>535630</v>
      </c>
      <c r="J159" s="14"/>
    </row>
    <row r="160" spans="1:10" ht="51">
      <c r="A160" s="96"/>
      <c r="B160" s="98" t="s">
        <v>25</v>
      </c>
      <c r="C160" s="48"/>
      <c r="D160" s="35" t="s">
        <v>26</v>
      </c>
      <c r="E160" s="108" t="s">
        <v>304</v>
      </c>
      <c r="F160" s="87"/>
      <c r="G160" s="87"/>
      <c r="H160" s="87"/>
      <c r="I160" s="47">
        <f>100000+100000+42630-17400</f>
        <v>225230</v>
      </c>
      <c r="J160" s="14"/>
    </row>
    <row r="161" spans="1:10" ht="25.5">
      <c r="A161" s="96"/>
      <c r="B161" s="98" t="s">
        <v>25</v>
      </c>
      <c r="C161" s="102"/>
      <c r="D161" s="35" t="s">
        <v>26</v>
      </c>
      <c r="E161" s="108" t="s">
        <v>241</v>
      </c>
      <c r="F161" s="87"/>
      <c r="G161" s="87"/>
      <c r="H161" s="87"/>
      <c r="I161" s="47">
        <f>80000+30000+20000-4100</f>
        <v>125900</v>
      </c>
      <c r="J161" s="14"/>
    </row>
    <row r="162" spans="1:10" ht="67.5" customHeight="1">
      <c r="A162" s="96"/>
      <c r="B162" s="98" t="s">
        <v>25</v>
      </c>
      <c r="C162" s="102"/>
      <c r="D162" s="35" t="s">
        <v>26</v>
      </c>
      <c r="E162" s="108" t="s">
        <v>289</v>
      </c>
      <c r="F162" s="87"/>
      <c r="G162" s="87"/>
      <c r="H162" s="87"/>
      <c r="I162" s="47">
        <f>49500+135000</f>
        <v>184500</v>
      </c>
      <c r="J162" s="14"/>
    </row>
    <row r="163" spans="1:10" ht="44.25" customHeight="1">
      <c r="A163" s="74" t="s">
        <v>284</v>
      </c>
      <c r="B163" s="75">
        <v>7322</v>
      </c>
      <c r="C163" s="85" t="s">
        <v>32</v>
      </c>
      <c r="D163" s="117" t="s">
        <v>104</v>
      </c>
      <c r="E163" s="44"/>
      <c r="F163" s="87"/>
      <c r="G163" s="87"/>
      <c r="H163" s="87"/>
      <c r="I163" s="61">
        <f>I164</f>
        <v>170000</v>
      </c>
      <c r="J163" s="14"/>
    </row>
    <row r="164" spans="1:10" ht="63.75">
      <c r="A164" s="22"/>
      <c r="B164" s="52">
        <v>3142</v>
      </c>
      <c r="C164" s="85"/>
      <c r="D164" s="67" t="s">
        <v>79</v>
      </c>
      <c r="E164" s="35" t="s">
        <v>292</v>
      </c>
      <c r="F164" s="87"/>
      <c r="G164" s="87"/>
      <c r="H164" s="87"/>
      <c r="I164" s="47">
        <v>170000</v>
      </c>
      <c r="J164" s="14"/>
    </row>
    <row r="165" spans="1:10" ht="25.5">
      <c r="A165" s="75">
        <v>1217325</v>
      </c>
      <c r="B165" s="75">
        <v>7325</v>
      </c>
      <c r="C165" s="85" t="s">
        <v>32</v>
      </c>
      <c r="D165" s="9" t="s">
        <v>113</v>
      </c>
      <c r="E165" s="35"/>
      <c r="F165" s="87"/>
      <c r="G165" s="87"/>
      <c r="H165" s="87"/>
      <c r="I165" s="61">
        <f>I166+I167+I168+I169</f>
        <v>1360775</v>
      </c>
      <c r="J165" s="14"/>
    </row>
    <row r="166" spans="1:10" ht="38.25">
      <c r="A166" s="75"/>
      <c r="B166" s="52">
        <v>3122</v>
      </c>
      <c r="C166" s="79"/>
      <c r="D166" s="25" t="s">
        <v>76</v>
      </c>
      <c r="E166" s="44" t="s">
        <v>286</v>
      </c>
      <c r="F166" s="87"/>
      <c r="G166" s="87"/>
      <c r="H166" s="87"/>
      <c r="I166" s="47">
        <v>25500</v>
      </c>
      <c r="J166" s="14"/>
    </row>
    <row r="167" spans="1:10" s="80" customFormat="1" ht="25.5">
      <c r="A167" s="13"/>
      <c r="B167" s="52">
        <v>3122</v>
      </c>
      <c r="C167" s="79"/>
      <c r="D167" s="25" t="s">
        <v>76</v>
      </c>
      <c r="E167" s="35" t="s">
        <v>156</v>
      </c>
      <c r="F167" s="125"/>
      <c r="G167" s="125"/>
      <c r="H167" s="125"/>
      <c r="I167" s="47">
        <f>1500000-314625</f>
        <v>1185375</v>
      </c>
      <c r="J167" s="63"/>
    </row>
    <row r="168" spans="1:10" ht="25.5">
      <c r="A168" s="13"/>
      <c r="B168" s="103">
        <v>3142</v>
      </c>
      <c r="C168" s="87"/>
      <c r="D168" s="30" t="s">
        <v>79</v>
      </c>
      <c r="E168" s="44" t="s">
        <v>280</v>
      </c>
      <c r="F168" s="87"/>
      <c r="G168" s="87"/>
      <c r="H168" s="87"/>
      <c r="I168" s="47">
        <f>400000-300000</f>
        <v>100000</v>
      </c>
      <c r="J168" s="14"/>
    </row>
    <row r="169" spans="1:10" ht="25.5">
      <c r="A169" s="13"/>
      <c r="B169" s="103">
        <v>3142</v>
      </c>
      <c r="C169" s="135"/>
      <c r="D169" s="30" t="s">
        <v>79</v>
      </c>
      <c r="E169" s="44" t="s">
        <v>287</v>
      </c>
      <c r="F169" s="87"/>
      <c r="G169" s="87"/>
      <c r="H169" s="87"/>
      <c r="I169" s="47">
        <v>49900</v>
      </c>
      <c r="J169" s="14"/>
    </row>
    <row r="170" spans="1:10" ht="25.5">
      <c r="A170" s="77">
        <v>1217330</v>
      </c>
      <c r="B170" s="77">
        <v>7330</v>
      </c>
      <c r="C170" s="78" t="s">
        <v>32</v>
      </c>
      <c r="D170" s="15" t="s">
        <v>80</v>
      </c>
      <c r="E170" s="87"/>
      <c r="F170" s="87"/>
      <c r="G170" s="87"/>
      <c r="H170" s="87"/>
      <c r="I170" s="61">
        <f>SUM(I171:I190)</f>
        <v>7061780</v>
      </c>
      <c r="J170" s="14"/>
    </row>
    <row r="171" spans="1:10" s="80" customFormat="1" ht="30.75" customHeight="1">
      <c r="A171" s="43"/>
      <c r="B171" s="82">
        <v>3122</v>
      </c>
      <c r="C171" s="66"/>
      <c r="D171" s="25" t="s">
        <v>76</v>
      </c>
      <c r="E171" s="44" t="s">
        <v>157</v>
      </c>
      <c r="F171" s="63"/>
      <c r="G171" s="63"/>
      <c r="H171" s="63"/>
      <c r="I171" s="47">
        <f>900807-53245</f>
        <v>847562</v>
      </c>
      <c r="J171" s="63"/>
    </row>
    <row r="172" spans="1:10" ht="38.25">
      <c r="A172" s="109"/>
      <c r="B172" s="110" t="s">
        <v>77</v>
      </c>
      <c r="C172" s="111"/>
      <c r="D172" s="35" t="s">
        <v>76</v>
      </c>
      <c r="E172" s="44" t="s">
        <v>158</v>
      </c>
      <c r="F172" s="87"/>
      <c r="G172" s="87"/>
      <c r="H172" s="87"/>
      <c r="I172" s="47">
        <f>1434557-63241</f>
        <v>1371316</v>
      </c>
      <c r="J172" s="14"/>
    </row>
    <row r="173" spans="1:10" ht="25.5">
      <c r="A173" s="112"/>
      <c r="B173" s="110" t="s">
        <v>77</v>
      </c>
      <c r="C173" s="111"/>
      <c r="D173" s="35" t="s">
        <v>76</v>
      </c>
      <c r="E173" s="44" t="s">
        <v>159</v>
      </c>
      <c r="F173" s="87"/>
      <c r="G173" s="87"/>
      <c r="H173" s="87"/>
      <c r="I173" s="47">
        <f>4255139-147508-454500-1512009-1852492-288630+28160</f>
        <v>28160</v>
      </c>
      <c r="J173" s="14"/>
    </row>
    <row r="174" spans="1:10" ht="39.75" customHeight="1">
      <c r="A174" s="112"/>
      <c r="B174" s="110" t="s">
        <v>77</v>
      </c>
      <c r="C174" s="111"/>
      <c r="D174" s="35" t="s">
        <v>76</v>
      </c>
      <c r="E174" s="44" t="s">
        <v>173</v>
      </c>
      <c r="F174" s="87"/>
      <c r="G174" s="87"/>
      <c r="H174" s="87"/>
      <c r="I174" s="47">
        <f>550000+290000</f>
        <v>840000</v>
      </c>
      <c r="J174" s="14"/>
    </row>
    <row r="175" spans="1:10" ht="39.75" customHeight="1">
      <c r="A175" s="112"/>
      <c r="B175" s="110" t="s">
        <v>77</v>
      </c>
      <c r="C175" s="111"/>
      <c r="D175" s="35" t="s">
        <v>76</v>
      </c>
      <c r="E175" s="44" t="s">
        <v>215</v>
      </c>
      <c r="F175" s="87"/>
      <c r="G175" s="87"/>
      <c r="H175" s="87"/>
      <c r="I175" s="47">
        <v>49000</v>
      </c>
      <c r="J175" s="14"/>
    </row>
    <row r="176" spans="1:10" ht="39.75" customHeight="1">
      <c r="A176" s="112"/>
      <c r="B176" s="110" t="s">
        <v>77</v>
      </c>
      <c r="C176" s="111"/>
      <c r="D176" s="35" t="s">
        <v>76</v>
      </c>
      <c r="E176" s="44" t="s">
        <v>216</v>
      </c>
      <c r="F176" s="87"/>
      <c r="G176" s="87"/>
      <c r="H176" s="87"/>
      <c r="I176" s="47">
        <v>49000</v>
      </c>
      <c r="J176" s="14"/>
    </row>
    <row r="177" spans="1:10" ht="39.75" customHeight="1">
      <c r="A177" s="112"/>
      <c r="B177" s="110" t="s">
        <v>77</v>
      </c>
      <c r="C177" s="111"/>
      <c r="D177" s="35" t="s">
        <v>76</v>
      </c>
      <c r="E177" s="44" t="s">
        <v>233</v>
      </c>
      <c r="F177" s="87"/>
      <c r="G177" s="87"/>
      <c r="H177" s="87"/>
      <c r="I177" s="47">
        <v>60000</v>
      </c>
      <c r="J177" s="14"/>
    </row>
    <row r="178" spans="1:10" ht="50.25" customHeight="1">
      <c r="A178" s="112"/>
      <c r="B178" s="110" t="s">
        <v>77</v>
      </c>
      <c r="C178" s="111"/>
      <c r="D178" s="35" t="s">
        <v>76</v>
      </c>
      <c r="E178" s="44" t="s">
        <v>305</v>
      </c>
      <c r="F178" s="87"/>
      <c r="G178" s="87"/>
      <c r="H178" s="87"/>
      <c r="I178" s="47">
        <f>49000+49800+49500+200000</f>
        <v>348300</v>
      </c>
      <c r="J178" s="14"/>
    </row>
    <row r="179" spans="1:10" ht="51.75" customHeight="1">
      <c r="A179" s="112"/>
      <c r="B179" s="110" t="s">
        <v>77</v>
      </c>
      <c r="C179" s="111"/>
      <c r="D179" s="35" t="s">
        <v>76</v>
      </c>
      <c r="E179" s="44" t="s">
        <v>295</v>
      </c>
      <c r="F179" s="87"/>
      <c r="G179" s="87"/>
      <c r="H179" s="87"/>
      <c r="I179" s="47">
        <v>49500</v>
      </c>
      <c r="J179" s="14"/>
    </row>
    <row r="180" spans="1:10" ht="39.75" customHeight="1">
      <c r="A180" s="112"/>
      <c r="B180" s="103">
        <v>3132</v>
      </c>
      <c r="C180" s="87"/>
      <c r="D180" s="35" t="s">
        <v>18</v>
      </c>
      <c r="E180" s="44" t="s">
        <v>306</v>
      </c>
      <c r="F180" s="87"/>
      <c r="G180" s="87"/>
      <c r="H180" s="87"/>
      <c r="I180" s="47">
        <v>525050</v>
      </c>
      <c r="J180" s="14"/>
    </row>
    <row r="181" spans="1:10" ht="33" customHeight="1">
      <c r="A181" s="112"/>
      <c r="B181" s="103">
        <v>3132</v>
      </c>
      <c r="C181" s="87"/>
      <c r="D181" s="35" t="s">
        <v>18</v>
      </c>
      <c r="E181" s="44" t="s">
        <v>331</v>
      </c>
      <c r="F181" s="87"/>
      <c r="G181" s="87"/>
      <c r="H181" s="87"/>
      <c r="I181" s="47">
        <v>199000</v>
      </c>
      <c r="J181" s="14"/>
    </row>
    <row r="182" spans="1:10" ht="29.25" customHeight="1">
      <c r="A182" s="87"/>
      <c r="B182" s="103">
        <v>3132</v>
      </c>
      <c r="C182" s="87"/>
      <c r="D182" s="35" t="s">
        <v>18</v>
      </c>
      <c r="E182" s="44" t="s">
        <v>161</v>
      </c>
      <c r="F182" s="87"/>
      <c r="G182" s="87"/>
      <c r="H182" s="87"/>
      <c r="I182" s="47">
        <f>3000000-1300000</f>
        <v>1700000</v>
      </c>
      <c r="J182" s="14"/>
    </row>
    <row r="183" spans="1:10" hidden="1">
      <c r="A183" s="87"/>
      <c r="B183" s="103"/>
      <c r="C183" s="87"/>
      <c r="D183" s="67"/>
      <c r="E183" s="44"/>
      <c r="F183" s="87"/>
      <c r="G183" s="87"/>
      <c r="H183" s="87"/>
      <c r="I183" s="47"/>
      <c r="J183" s="14"/>
    </row>
    <row r="184" spans="1:10" ht="25.5">
      <c r="A184" s="87"/>
      <c r="B184" s="103">
        <v>3132</v>
      </c>
      <c r="C184" s="87"/>
      <c r="D184" s="35" t="s">
        <v>18</v>
      </c>
      <c r="E184" s="44" t="s">
        <v>244</v>
      </c>
      <c r="F184" s="87"/>
      <c r="G184" s="87"/>
      <c r="H184" s="87"/>
      <c r="I184" s="47">
        <v>49000</v>
      </c>
      <c r="J184" s="14"/>
    </row>
    <row r="185" spans="1:10" ht="25.5">
      <c r="A185" s="87"/>
      <c r="B185" s="128">
        <v>3132</v>
      </c>
      <c r="C185" s="129"/>
      <c r="D185" s="130" t="s">
        <v>18</v>
      </c>
      <c r="E185" s="124" t="s">
        <v>245</v>
      </c>
      <c r="F185" s="129"/>
      <c r="G185" s="129"/>
      <c r="H185" s="129"/>
      <c r="I185" s="127">
        <v>49000</v>
      </c>
      <c r="J185" s="87"/>
    </row>
    <row r="186" spans="1:10" ht="25.5">
      <c r="A186" s="87"/>
      <c r="B186" s="103">
        <v>3142</v>
      </c>
      <c r="C186" s="87"/>
      <c r="D186" s="67" t="s">
        <v>79</v>
      </c>
      <c r="E186" s="13" t="s">
        <v>270</v>
      </c>
      <c r="F186" s="14"/>
      <c r="G186" s="14"/>
      <c r="H186" s="14"/>
      <c r="I186" s="65">
        <v>500000</v>
      </c>
      <c r="J186" s="87"/>
    </row>
    <row r="187" spans="1:10" ht="38.25">
      <c r="A187" s="87"/>
      <c r="B187" s="103">
        <v>3142</v>
      </c>
      <c r="C187" s="87"/>
      <c r="D187" s="67" t="s">
        <v>79</v>
      </c>
      <c r="E187" s="113" t="s">
        <v>234</v>
      </c>
      <c r="F187" s="87"/>
      <c r="G187" s="87"/>
      <c r="H187" s="87"/>
      <c r="I187" s="114">
        <f>300000-3000</f>
        <v>297000</v>
      </c>
      <c r="J187" s="14"/>
    </row>
    <row r="188" spans="1:10" ht="25.5">
      <c r="A188" s="87"/>
      <c r="B188" s="103">
        <v>3142</v>
      </c>
      <c r="C188" s="87"/>
      <c r="D188" s="67" t="s">
        <v>79</v>
      </c>
      <c r="E188" s="44" t="s">
        <v>160</v>
      </c>
      <c r="F188" s="87"/>
      <c r="G188" s="87"/>
      <c r="H188" s="87"/>
      <c r="I188" s="47">
        <f>5516938-1000000-4268046-248000</f>
        <v>892</v>
      </c>
      <c r="J188" s="14"/>
    </row>
    <row r="189" spans="1:10" ht="50.25" customHeight="1">
      <c r="A189" s="87"/>
      <c r="B189" s="103">
        <v>3142</v>
      </c>
      <c r="C189" s="87"/>
      <c r="D189" s="67" t="s">
        <v>79</v>
      </c>
      <c r="E189" s="44" t="s">
        <v>224</v>
      </c>
      <c r="F189" s="87"/>
      <c r="G189" s="87"/>
      <c r="H189" s="87"/>
      <c r="I189" s="47">
        <v>49500</v>
      </c>
      <c r="J189" s="14"/>
    </row>
    <row r="190" spans="1:10" ht="25.5">
      <c r="A190" s="87"/>
      <c r="B190" s="103">
        <v>3142</v>
      </c>
      <c r="C190" s="87"/>
      <c r="D190" s="67" t="s">
        <v>79</v>
      </c>
      <c r="E190" s="68" t="s">
        <v>269</v>
      </c>
      <c r="F190" s="87"/>
      <c r="G190" s="87"/>
      <c r="H190" s="87"/>
      <c r="I190" s="47">
        <f>50000-500</f>
        <v>49500</v>
      </c>
      <c r="J190" s="14"/>
    </row>
    <row r="191" spans="1:10" s="4" customFormat="1" ht="25.5">
      <c r="A191" s="120">
        <v>1217340</v>
      </c>
      <c r="B191" s="121">
        <v>7340</v>
      </c>
      <c r="C191" s="122" t="s">
        <v>32</v>
      </c>
      <c r="D191" s="117" t="s">
        <v>112</v>
      </c>
      <c r="E191" s="68"/>
      <c r="F191" s="48"/>
      <c r="G191" s="48"/>
      <c r="H191" s="48"/>
      <c r="I191" s="61">
        <f>I192</f>
        <v>50000</v>
      </c>
      <c r="J191" s="13"/>
    </row>
    <row r="192" spans="1:10" s="4" customFormat="1" ht="38.25">
      <c r="A192" s="48"/>
      <c r="B192" s="103">
        <v>3143</v>
      </c>
      <c r="C192" s="102"/>
      <c r="D192" s="67" t="s">
        <v>282</v>
      </c>
      <c r="E192" s="68" t="s">
        <v>283</v>
      </c>
      <c r="F192" s="48"/>
      <c r="G192" s="48"/>
      <c r="H192" s="48"/>
      <c r="I192" s="47">
        <v>50000</v>
      </c>
      <c r="J192" s="13"/>
    </row>
    <row r="193" spans="1:10" ht="51">
      <c r="A193" s="115">
        <v>1217369</v>
      </c>
      <c r="B193" s="116">
        <v>7369</v>
      </c>
      <c r="C193" s="100" t="s">
        <v>87</v>
      </c>
      <c r="D193" s="117" t="s">
        <v>118</v>
      </c>
      <c r="E193" s="64"/>
      <c r="F193" s="87"/>
      <c r="G193" s="87"/>
      <c r="H193" s="87"/>
      <c r="I193" s="61">
        <f>I194</f>
        <v>7676991</v>
      </c>
      <c r="J193" s="14"/>
    </row>
    <row r="194" spans="1:10" ht="62.25" customHeight="1">
      <c r="A194" s="87"/>
      <c r="B194" s="118">
        <v>3142</v>
      </c>
      <c r="C194" s="107"/>
      <c r="D194" s="67" t="s">
        <v>79</v>
      </c>
      <c r="E194" s="38" t="s">
        <v>162</v>
      </c>
      <c r="F194" s="87"/>
      <c r="G194" s="87"/>
      <c r="H194" s="87"/>
      <c r="I194" s="47">
        <f>4422935+2254056+1000000</f>
        <v>7676991</v>
      </c>
      <c r="J194" s="14"/>
    </row>
    <row r="195" spans="1:10" ht="51">
      <c r="A195" s="33" t="s">
        <v>81</v>
      </c>
      <c r="B195" s="119">
        <v>7461</v>
      </c>
      <c r="C195" s="33" t="s">
        <v>82</v>
      </c>
      <c r="D195" s="91" t="s">
        <v>83</v>
      </c>
      <c r="E195" s="87"/>
      <c r="F195" s="87"/>
      <c r="G195" s="87"/>
      <c r="H195" s="87"/>
      <c r="I195" s="61">
        <f>I196+I197+I198+I199+I200+I201+I202+I203+I204+I205+I206+I207+I208+I209</f>
        <v>22405227.379999999</v>
      </c>
      <c r="J195" s="87"/>
    </row>
    <row r="196" spans="1:10" ht="25.5">
      <c r="A196" s="14"/>
      <c r="B196" s="51">
        <v>3132</v>
      </c>
      <c r="C196" s="51"/>
      <c r="D196" s="35" t="s">
        <v>18</v>
      </c>
      <c r="E196" s="44" t="s">
        <v>163</v>
      </c>
      <c r="F196" s="87"/>
      <c r="G196" s="87"/>
      <c r="H196" s="87"/>
      <c r="I196" s="123">
        <f>1727035-975051+300000</f>
        <v>1051984</v>
      </c>
      <c r="J196" s="87"/>
    </row>
    <row r="197" spans="1:10" ht="38.25">
      <c r="A197" s="14"/>
      <c r="B197" s="51">
        <v>3132</v>
      </c>
      <c r="C197" s="51"/>
      <c r="D197" s="35" t="s">
        <v>18</v>
      </c>
      <c r="E197" s="44" t="s">
        <v>164</v>
      </c>
      <c r="F197" s="87"/>
      <c r="G197" s="87"/>
      <c r="H197" s="87"/>
      <c r="I197" s="123">
        <f>49900+49536</f>
        <v>99436</v>
      </c>
      <c r="J197" s="87"/>
    </row>
    <row r="198" spans="1:10" ht="25.5">
      <c r="A198" s="14"/>
      <c r="B198" s="51">
        <v>3132</v>
      </c>
      <c r="C198" s="51"/>
      <c r="D198" s="35" t="s">
        <v>18</v>
      </c>
      <c r="E198" s="44" t="s">
        <v>165</v>
      </c>
      <c r="F198" s="87"/>
      <c r="G198" s="87"/>
      <c r="H198" s="87"/>
      <c r="I198" s="123">
        <f>49800+37223</f>
        <v>87023</v>
      </c>
      <c r="J198" s="87"/>
    </row>
    <row r="199" spans="1:10" ht="25.5">
      <c r="A199" s="14"/>
      <c r="B199" s="51">
        <v>3132</v>
      </c>
      <c r="C199" s="51"/>
      <c r="D199" s="35" t="s">
        <v>18</v>
      </c>
      <c r="E199" s="44" t="s">
        <v>166</v>
      </c>
      <c r="F199" s="87"/>
      <c r="G199" s="87"/>
      <c r="H199" s="87"/>
      <c r="I199" s="123">
        <f>49800+33402</f>
        <v>83202</v>
      </c>
      <c r="J199" s="87"/>
    </row>
    <row r="200" spans="1:10" ht="25.5">
      <c r="A200" s="87"/>
      <c r="B200" s="118">
        <v>3132</v>
      </c>
      <c r="C200" s="118"/>
      <c r="D200" s="35" t="s">
        <v>18</v>
      </c>
      <c r="E200" s="44" t="s">
        <v>167</v>
      </c>
      <c r="F200" s="87"/>
      <c r="G200" s="87"/>
      <c r="H200" s="87"/>
      <c r="I200" s="123">
        <f>49800+32553-5082.62</f>
        <v>77270.38</v>
      </c>
      <c r="J200" s="87"/>
    </row>
    <row r="201" spans="1:10" ht="25.5">
      <c r="A201" s="87"/>
      <c r="B201" s="118">
        <v>3132</v>
      </c>
      <c r="C201" s="118"/>
      <c r="D201" s="35" t="s">
        <v>18</v>
      </c>
      <c r="E201" s="44" t="s">
        <v>168</v>
      </c>
      <c r="F201" s="87"/>
      <c r="G201" s="87"/>
      <c r="H201" s="87"/>
      <c r="I201" s="123">
        <f>49800+38921</f>
        <v>88721</v>
      </c>
      <c r="J201" s="14"/>
    </row>
    <row r="202" spans="1:10" ht="25.5">
      <c r="A202" s="87"/>
      <c r="B202" s="118">
        <v>3142</v>
      </c>
      <c r="C202" s="107"/>
      <c r="D202" s="67" t="s">
        <v>79</v>
      </c>
      <c r="E202" s="44" t="s">
        <v>274</v>
      </c>
      <c r="F202" s="87"/>
      <c r="G202" s="87"/>
      <c r="H202" s="87"/>
      <c r="I202" s="123">
        <v>49000</v>
      </c>
      <c r="J202" s="14"/>
    </row>
    <row r="203" spans="1:10" ht="25.5">
      <c r="A203" s="87"/>
      <c r="B203" s="103">
        <v>3132</v>
      </c>
      <c r="C203" s="94"/>
      <c r="D203" s="35" t="s">
        <v>18</v>
      </c>
      <c r="E203" s="44" t="s">
        <v>235</v>
      </c>
      <c r="F203" s="87"/>
      <c r="G203" s="87"/>
      <c r="H203" s="87"/>
      <c r="I203" s="123">
        <f>11000000+800000+2681883-49000+545396-50000-11370-2981500-28160</f>
        <v>11907249</v>
      </c>
      <c r="J203" s="14"/>
    </row>
    <row r="204" spans="1:10" ht="38.25" customHeight="1">
      <c r="A204" s="87"/>
      <c r="B204" s="103">
        <v>3132</v>
      </c>
      <c r="C204" s="95"/>
      <c r="D204" s="35" t="s">
        <v>18</v>
      </c>
      <c r="E204" s="113" t="s">
        <v>236</v>
      </c>
      <c r="F204" s="87"/>
      <c r="G204" s="87"/>
      <c r="H204" s="87"/>
      <c r="I204" s="47">
        <f>11242591-3200000</f>
        <v>8042591</v>
      </c>
      <c r="J204" s="14"/>
    </row>
    <row r="205" spans="1:10" s="80" customFormat="1" ht="27.75" customHeight="1">
      <c r="A205" s="125"/>
      <c r="B205" s="103">
        <v>3132</v>
      </c>
      <c r="C205" s="126"/>
      <c r="D205" s="35" t="s">
        <v>18</v>
      </c>
      <c r="E205" s="44" t="s">
        <v>243</v>
      </c>
      <c r="F205" s="125"/>
      <c r="G205" s="125"/>
      <c r="H205" s="125"/>
      <c r="I205" s="47">
        <v>49900</v>
      </c>
      <c r="J205" s="63"/>
    </row>
    <row r="206" spans="1:10" s="80" customFormat="1" ht="36" customHeight="1">
      <c r="A206" s="125"/>
      <c r="B206" s="103">
        <v>3132</v>
      </c>
      <c r="C206" s="126"/>
      <c r="D206" s="35" t="s">
        <v>18</v>
      </c>
      <c r="E206" s="44" t="s">
        <v>268</v>
      </c>
      <c r="F206" s="125"/>
      <c r="G206" s="125"/>
      <c r="H206" s="125"/>
      <c r="I206" s="47">
        <v>94800</v>
      </c>
      <c r="J206" s="63"/>
    </row>
    <row r="207" spans="1:10" s="80" customFormat="1" ht="39.75" customHeight="1">
      <c r="A207" s="125"/>
      <c r="B207" s="103">
        <v>3132</v>
      </c>
      <c r="C207" s="126"/>
      <c r="D207" s="35" t="s">
        <v>18</v>
      </c>
      <c r="E207" s="113" t="s">
        <v>271</v>
      </c>
      <c r="F207" s="125"/>
      <c r="G207" s="125"/>
      <c r="H207" s="125"/>
      <c r="I207" s="47">
        <f>49000+500</f>
        <v>49500</v>
      </c>
      <c r="J207" s="63"/>
    </row>
    <row r="208" spans="1:10" s="80" customFormat="1" ht="39.75" customHeight="1">
      <c r="A208" s="125"/>
      <c r="B208" s="103">
        <v>3132</v>
      </c>
      <c r="C208" s="126"/>
      <c r="D208" s="35" t="s">
        <v>18</v>
      </c>
      <c r="E208" s="113" t="s">
        <v>277</v>
      </c>
      <c r="F208" s="125"/>
      <c r="G208" s="125"/>
      <c r="H208" s="125"/>
      <c r="I208" s="47">
        <f>50000-500</f>
        <v>49500</v>
      </c>
      <c r="J208" s="63"/>
    </row>
    <row r="209" spans="1:10" s="80" customFormat="1" ht="49.5" customHeight="1">
      <c r="A209" s="125"/>
      <c r="B209" s="103">
        <v>3132</v>
      </c>
      <c r="C209" s="126"/>
      <c r="D209" s="35" t="s">
        <v>18</v>
      </c>
      <c r="E209" s="113" t="s">
        <v>316</v>
      </c>
      <c r="F209" s="125"/>
      <c r="G209" s="125"/>
      <c r="H209" s="125"/>
      <c r="I209" s="47">
        <f>975051-300000</f>
        <v>675051</v>
      </c>
      <c r="J209" s="63"/>
    </row>
    <row r="210" spans="1:10" ht="25.5">
      <c r="A210" s="120">
        <v>1217520</v>
      </c>
      <c r="B210" s="121">
        <v>7520</v>
      </c>
      <c r="C210" s="122" t="s">
        <v>62</v>
      </c>
      <c r="D210" s="107" t="s">
        <v>37</v>
      </c>
      <c r="E210" s="44"/>
      <c r="F210" s="48"/>
      <c r="G210" s="48"/>
      <c r="H210" s="48"/>
      <c r="I210" s="90">
        <f>I211</f>
        <v>24800</v>
      </c>
      <c r="J210" s="13"/>
    </row>
    <row r="211" spans="1:10" ht="39" customHeight="1">
      <c r="A211" s="89"/>
      <c r="B211" s="54" t="s">
        <v>25</v>
      </c>
      <c r="C211" s="13"/>
      <c r="D211" s="25" t="s">
        <v>26</v>
      </c>
      <c r="E211" s="44" t="s">
        <v>307</v>
      </c>
      <c r="F211" s="48"/>
      <c r="G211" s="48"/>
      <c r="H211" s="48"/>
      <c r="I211" s="49">
        <v>24800</v>
      </c>
      <c r="J211" s="13"/>
    </row>
    <row r="212" spans="1:10" ht="25.5">
      <c r="A212" s="32" t="s">
        <v>86</v>
      </c>
      <c r="B212" s="27">
        <v>7670</v>
      </c>
      <c r="C212" s="57" t="s">
        <v>87</v>
      </c>
      <c r="D212" s="9" t="s">
        <v>88</v>
      </c>
      <c r="E212" s="136"/>
      <c r="F212" s="87"/>
      <c r="G212" s="87"/>
      <c r="H212" s="87"/>
      <c r="I212" s="90">
        <f>I213</f>
        <v>5168000</v>
      </c>
      <c r="J212" s="14"/>
    </row>
    <row r="213" spans="1:10" ht="153">
      <c r="A213" s="14"/>
      <c r="B213" s="54" t="s">
        <v>56</v>
      </c>
      <c r="C213" s="52"/>
      <c r="D213" s="25" t="s">
        <v>57</v>
      </c>
      <c r="E213" s="38" t="s">
        <v>308</v>
      </c>
      <c r="F213" s="87"/>
      <c r="G213" s="87"/>
      <c r="H213" s="87"/>
      <c r="I213" s="49">
        <f>3565000+44400+120000+30300+980000+428300</f>
        <v>5168000</v>
      </c>
      <c r="J213" s="14"/>
    </row>
    <row r="214" spans="1:10" ht="25.5">
      <c r="A214" s="32" t="s">
        <v>89</v>
      </c>
      <c r="B214" s="27">
        <v>31</v>
      </c>
      <c r="C214" s="57"/>
      <c r="D214" s="41" t="s">
        <v>90</v>
      </c>
      <c r="E214" s="38"/>
      <c r="F214" s="14"/>
      <c r="G214" s="14"/>
      <c r="H214" s="14"/>
      <c r="I214" s="26">
        <f>I215+I217+I219</f>
        <v>176000</v>
      </c>
      <c r="J214" s="14"/>
    </row>
    <row r="215" spans="1:10" ht="38.25">
      <c r="A215" s="32" t="s">
        <v>170</v>
      </c>
      <c r="B215" s="76" t="s">
        <v>23</v>
      </c>
      <c r="C215" s="76" t="s">
        <v>24</v>
      </c>
      <c r="D215" s="24" t="s">
        <v>139</v>
      </c>
      <c r="E215" s="38"/>
      <c r="F215" s="14"/>
      <c r="G215" s="14"/>
      <c r="H215" s="14"/>
      <c r="I215" s="26">
        <f>I216</f>
        <v>61000</v>
      </c>
      <c r="J215" s="14"/>
    </row>
    <row r="216" spans="1:10" ht="25.5">
      <c r="A216" s="32"/>
      <c r="B216" s="54" t="s">
        <v>25</v>
      </c>
      <c r="C216" s="13"/>
      <c r="D216" s="25" t="s">
        <v>26</v>
      </c>
      <c r="E216" s="7" t="s">
        <v>332</v>
      </c>
      <c r="F216" s="14"/>
      <c r="G216" s="14"/>
      <c r="H216" s="14"/>
      <c r="I216" s="65">
        <f>30000+16000+15000</f>
        <v>61000</v>
      </c>
      <c r="J216" s="14"/>
    </row>
    <row r="217" spans="1:10" ht="25.5">
      <c r="A217" s="74" t="s">
        <v>101</v>
      </c>
      <c r="B217" s="74" t="s">
        <v>36</v>
      </c>
      <c r="C217" s="74" t="s">
        <v>62</v>
      </c>
      <c r="D217" s="8" t="s">
        <v>37</v>
      </c>
      <c r="E217" s="38"/>
      <c r="F217" s="14"/>
      <c r="G217" s="14"/>
      <c r="H217" s="14"/>
      <c r="I217" s="26">
        <f>I218</f>
        <v>65000</v>
      </c>
      <c r="J217" s="14"/>
    </row>
    <row r="218" spans="1:10" ht="38.25" customHeight="1">
      <c r="A218" s="32"/>
      <c r="B218" s="54" t="s">
        <v>25</v>
      </c>
      <c r="C218" s="52"/>
      <c r="D218" s="25" t="s">
        <v>26</v>
      </c>
      <c r="E218" s="7" t="s">
        <v>93</v>
      </c>
      <c r="F218" s="14"/>
      <c r="G218" s="14"/>
      <c r="H218" s="14"/>
      <c r="I218" s="47">
        <f>50000+15000</f>
        <v>65000</v>
      </c>
      <c r="J218" s="14"/>
    </row>
    <row r="219" spans="1:10" ht="25.5">
      <c r="A219" s="62" t="s">
        <v>91</v>
      </c>
      <c r="B219" s="77">
        <v>7650</v>
      </c>
      <c r="C219" s="62" t="s">
        <v>87</v>
      </c>
      <c r="D219" s="15" t="s">
        <v>92</v>
      </c>
      <c r="E219" s="38"/>
      <c r="F219" s="14"/>
      <c r="G219" s="14"/>
      <c r="H219" s="14"/>
      <c r="I219" s="26">
        <f>I220</f>
        <v>50000</v>
      </c>
      <c r="J219" s="14"/>
    </row>
    <row r="220" spans="1:10" ht="30" customHeight="1">
      <c r="A220" s="14"/>
      <c r="B220" s="82">
        <v>2281</v>
      </c>
      <c r="C220" s="5"/>
      <c r="D220" s="30" t="s">
        <v>34</v>
      </c>
      <c r="E220" s="42" t="s">
        <v>169</v>
      </c>
      <c r="F220" s="14"/>
      <c r="G220" s="14"/>
      <c r="H220" s="14"/>
      <c r="I220" s="47">
        <f>20000+30000</f>
        <v>50000</v>
      </c>
      <c r="J220" s="14"/>
    </row>
    <row r="221" spans="1:10">
      <c r="A221" s="32" t="s">
        <v>94</v>
      </c>
      <c r="B221" s="27">
        <v>37</v>
      </c>
      <c r="C221" s="29"/>
      <c r="D221" s="9" t="s">
        <v>95</v>
      </c>
      <c r="E221" s="38"/>
      <c r="F221" s="14"/>
      <c r="G221" s="14"/>
      <c r="H221" s="14"/>
      <c r="I221" s="26">
        <f>I222</f>
        <v>25000</v>
      </c>
      <c r="J221" s="14"/>
    </row>
    <row r="222" spans="1:10" ht="25.5">
      <c r="A222" s="74" t="s">
        <v>102</v>
      </c>
      <c r="B222" s="74" t="s">
        <v>36</v>
      </c>
      <c r="C222" s="74" t="s">
        <v>62</v>
      </c>
      <c r="D222" s="8" t="s">
        <v>37</v>
      </c>
      <c r="E222" s="7"/>
      <c r="F222" s="14"/>
      <c r="G222" s="14"/>
      <c r="H222" s="14"/>
      <c r="I222" s="61">
        <f>I223</f>
        <v>25000</v>
      </c>
      <c r="J222" s="14"/>
    </row>
    <row r="223" spans="1:10" ht="25.5" customHeight="1">
      <c r="A223" s="32"/>
      <c r="B223" s="54" t="s">
        <v>25</v>
      </c>
      <c r="C223" s="13"/>
      <c r="D223" s="25" t="s">
        <v>26</v>
      </c>
      <c r="E223" s="7" t="s">
        <v>96</v>
      </c>
      <c r="F223" s="14"/>
      <c r="G223" s="14"/>
      <c r="H223" s="14"/>
      <c r="I223" s="47">
        <f>30000-5000</f>
        <v>25000</v>
      </c>
      <c r="J223" s="14"/>
    </row>
    <row r="224" spans="1:10" ht="15.75">
      <c r="A224" s="14"/>
      <c r="B224" s="14"/>
      <c r="C224" s="14"/>
      <c r="D224" s="14"/>
      <c r="E224" s="39" t="s">
        <v>84</v>
      </c>
      <c r="F224" s="14"/>
      <c r="G224" s="14"/>
      <c r="H224" s="14"/>
      <c r="I224" s="26">
        <f>I27+I74+I103+I114+I131+I153+I214+I221</f>
        <v>78025708.519999996</v>
      </c>
      <c r="J224" s="14"/>
    </row>
    <row r="225" spans="1:10" ht="14.25">
      <c r="A225" s="14"/>
      <c r="B225" s="14"/>
      <c r="C225" s="14"/>
      <c r="D225" s="14"/>
      <c r="E225" s="40" t="s">
        <v>85</v>
      </c>
      <c r="F225" s="14"/>
      <c r="G225" s="14"/>
      <c r="H225" s="14"/>
      <c r="I225" s="26">
        <f>I26+I224</f>
        <v>89178769.819999993</v>
      </c>
      <c r="J225" s="14"/>
    </row>
    <row r="227" spans="1:10" ht="15.75">
      <c r="D227" s="141" t="s">
        <v>126</v>
      </c>
      <c r="E227" s="142"/>
      <c r="F227" s="142"/>
      <c r="G227" s="142"/>
      <c r="H227" s="142"/>
    </row>
  </sheetData>
  <mergeCells count="8">
    <mergeCell ref="D227:H227"/>
    <mergeCell ref="F2:J2"/>
    <mergeCell ref="G3:J3"/>
    <mergeCell ref="A9:B9"/>
    <mergeCell ref="A5:J5"/>
    <mergeCell ref="A6:J6"/>
    <mergeCell ref="A7:J7"/>
    <mergeCell ref="A8:B8"/>
  </mergeCells>
  <pageMargins left="0.43307086614173229" right="0.39370078740157483" top="0.31496062992125984" bottom="0.15748031496062992" header="0.31496062992125984" footer="0.19685039370078741"/>
  <pageSetup paperSize="9" scale="91" fitToHeight="1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Finvid10</cp:lastModifiedBy>
  <cp:lastPrinted>2021-10-23T11:44:54Z</cp:lastPrinted>
  <dcterms:created xsi:type="dcterms:W3CDTF">2019-12-16T13:20:45Z</dcterms:created>
  <dcterms:modified xsi:type="dcterms:W3CDTF">2021-11-19T09:57:11Z</dcterms:modified>
</cp:coreProperties>
</file>