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970"/>
  </bookViews>
  <sheets>
    <sheet name="культурна" sheetId="1" r:id="rId1"/>
    <sheet name="Лист1" sheetId="4" r:id="rId2"/>
  </sheets>
  <definedNames>
    <definedName name="_xlnm.Print_Area" localSheetId="0">культурна!$A$1:$H$73</definedName>
  </definedNames>
  <calcPr calcId="162913"/>
</workbook>
</file>

<file path=xl/calcChain.xml><?xml version="1.0" encoding="utf-8"?>
<calcChain xmlns="http://schemas.openxmlformats.org/spreadsheetml/2006/main">
  <c r="G41" i="1" l="1"/>
  <c r="G71" i="1"/>
  <c r="J68" i="1" l="1"/>
  <c r="J41" i="1"/>
  <c r="J71" i="1"/>
  <c r="I65" i="1" l="1"/>
  <c r="G68" i="1"/>
  <c r="I64" i="1" l="1"/>
  <c r="G67" i="1" l="1"/>
  <c r="G28" i="1"/>
  <c r="I40" i="1"/>
  <c r="I36" i="1"/>
  <c r="J30" i="1"/>
  <c r="I30" i="1"/>
  <c r="J67" i="1" l="1"/>
  <c r="I67" i="1"/>
  <c r="J66" i="1"/>
  <c r="I66" i="1"/>
  <c r="I63" i="1"/>
  <c r="I61" i="1"/>
  <c r="J59" i="1"/>
  <c r="I59" i="1"/>
  <c r="G59" i="1"/>
  <c r="G52" i="1"/>
  <c r="I50" i="1"/>
  <c r="I48" i="1"/>
  <c r="G48" i="1"/>
  <c r="I47" i="1"/>
  <c r="G47" i="1"/>
  <c r="I44" i="1"/>
  <c r="I43" i="1"/>
  <c r="I39" i="1"/>
  <c r="G39" i="1"/>
  <c r="G38" i="1"/>
  <c r="G32" i="1"/>
  <c r="G29" i="1"/>
  <c r="G9" i="1"/>
  <c r="L71" i="1" l="1"/>
  <c r="L70" i="1"/>
  <c r="L69" i="1"/>
  <c r="L68" i="1"/>
  <c r="L67" i="1"/>
  <c r="L66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6" i="1"/>
  <c r="L45" i="1"/>
  <c r="L44" i="1"/>
  <c r="L43" i="1"/>
  <c r="L42" i="1"/>
  <c r="L41" i="1"/>
  <c r="L40" i="1"/>
  <c r="L39" i="1"/>
  <c r="L37" i="1"/>
  <c r="L36" i="1"/>
  <c r="L35" i="1"/>
  <c r="L34" i="1"/>
  <c r="L33" i="1"/>
  <c r="L32" i="1"/>
  <c r="L31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30" i="1"/>
  <c r="L65" i="1"/>
  <c r="J47" i="1"/>
  <c r="L47" i="1" s="1"/>
  <c r="L38" i="1"/>
  <c r="L73" i="1" l="1"/>
  <c r="K73" i="1"/>
  <c r="J73" i="1"/>
  <c r="I73" i="1"/>
  <c r="G73" i="1" l="1"/>
</calcChain>
</file>

<file path=xl/sharedStrings.xml><?xml version="1.0" encoding="utf-8"?>
<sst xmlns="http://schemas.openxmlformats.org/spreadsheetml/2006/main" count="391" uniqueCount="191">
  <si>
    <t>Назва заходу</t>
  </si>
  <si>
    <t>Орієнтовні строки</t>
  </si>
  <si>
    <t>Напрямок використання бюджетних коштів</t>
  </si>
  <si>
    <t>№п/п</t>
  </si>
  <si>
    <t>Управління культури і туризму</t>
  </si>
  <si>
    <t xml:space="preserve">Календарний план проведення заходів </t>
  </si>
  <si>
    <t>Учасники заходу</t>
  </si>
  <si>
    <t>Організатори заходу</t>
  </si>
  <si>
    <t>Планова вартість заходу, грн.</t>
  </si>
  <si>
    <t xml:space="preserve">міської Програми розвитку культури, мистецтва і охорони культурної спадщини </t>
  </si>
  <si>
    <t xml:space="preserve">Відзначення Дня Соборності України </t>
  </si>
  <si>
    <t>управління культури і туризму</t>
  </si>
  <si>
    <t>придбання квітів</t>
  </si>
  <si>
    <t>Відзначення Міжнародного дня пам'яті жертв Голокосту</t>
  </si>
  <si>
    <t>управління культури і труризму</t>
  </si>
  <si>
    <t xml:space="preserve">управління культури і туризму </t>
  </si>
  <si>
    <t xml:space="preserve">Відзначення Дня вшанування учасників бойових дій на території інших держав і 31-ї річниці виведення військ колишнього СРСР з Республіки Афганістан </t>
  </si>
  <si>
    <t xml:space="preserve">
Відзначення Дня Героїв Небесної Сотні </t>
  </si>
  <si>
    <t>лютий</t>
  </si>
  <si>
    <t>управління культури і туризму, МБК</t>
  </si>
  <si>
    <t>травень</t>
  </si>
  <si>
    <t xml:space="preserve">квітень </t>
  </si>
  <si>
    <t>управління культури і туризму Ніжинської міської ради</t>
  </si>
  <si>
    <t>Відзначення Міжнародного дня пам’яті жертв радіаційних аварій і катастроф. День Чорнобильської трагедії</t>
  </si>
  <si>
    <t>липень</t>
  </si>
  <si>
    <t>серпень</t>
  </si>
  <si>
    <t xml:space="preserve">Проведення загальноміського культурно-мистецького заходу Івана Купала, Фестивалю історичного гончарства </t>
  </si>
  <si>
    <t>вересень</t>
  </si>
  <si>
    <t>Проведення міського фестивалю «Його величність ніжинський огірок»</t>
  </si>
  <si>
    <t>січень</t>
  </si>
  <si>
    <t xml:space="preserve">Відзначення Дня захисника України  </t>
  </si>
  <si>
    <t>жовтень</t>
  </si>
  <si>
    <t xml:space="preserve">Відзначення Всеукраїнського дня працівників культури та майстрів народного  мистецтва
</t>
  </si>
  <si>
    <t>листопад</t>
  </si>
  <si>
    <t xml:space="preserve">Відзначення Дня вшанування учасників ліквідації наслідків аварії на Чорнобильській атомній електростанції </t>
  </si>
  <si>
    <t>грудень</t>
  </si>
  <si>
    <t>Відзначення Дня Збройних Сил України</t>
  </si>
  <si>
    <t>Відзначення Всеукраїнського дня бібліотек</t>
  </si>
  <si>
    <t>Відзначення Дня Гідності та Свободи</t>
  </si>
  <si>
    <t>березень</t>
  </si>
  <si>
    <t>Відзначення Міжнародного дня театру</t>
  </si>
  <si>
    <t>управління культури і туризму, ЦБС</t>
  </si>
  <si>
    <t>червень</t>
  </si>
  <si>
    <t>представники влади, громадські діячі</t>
  </si>
  <si>
    <t>придбання квітів, подарунків, сувенірів, грамот, подяк</t>
  </si>
  <si>
    <t>зарубіжні та українські митці, літератори, представники влади, літературно-мистецька спільнота міста</t>
  </si>
  <si>
    <t>ГО "Центр новітніх ініціатив та комунікації", управління культури і туризму</t>
  </si>
  <si>
    <t>Відзначення Міжнародного дня музеїв. Проведення "Музейної ночі".</t>
  </si>
  <si>
    <t>управління культури і туризму, краєзнавчий музей ім. І. Спаського</t>
  </si>
  <si>
    <t>Відзначення Дня скорботи і вшанування пам'яті жертв війни в Україні</t>
  </si>
  <si>
    <t>придбання реквізиту, канцприладдя</t>
  </si>
  <si>
    <t>Проведення свята – День вишиванки</t>
  </si>
  <si>
    <t>Відзначення Дня Конституції України</t>
  </si>
  <si>
    <t>управліня культури і туризму</t>
  </si>
  <si>
    <t>Святкування Міжнаро́дного жіно́чого дня</t>
  </si>
  <si>
    <t>протягом року</t>
  </si>
  <si>
    <t>Проведення "Літературних рандеву"</t>
  </si>
  <si>
    <t>учнівська та студентська молодь, літературознавці, письменники, поети</t>
  </si>
  <si>
    <t>1 раз у півріччя</t>
  </si>
  <si>
    <t>Проведення "Щоденників пам’яті" - вечорів пам’яті, присвячених уславленим ніжинцям в різних галузях культури</t>
  </si>
  <si>
    <t>Вшанування історичних постатей, дат та ювілеїв</t>
  </si>
  <si>
    <t xml:space="preserve">придбання квітів; оплата транспортних послуги для здійснення перевезення делегації від міста Ніжина в с. Крути для участі в урочистому мітингу- 
реквіємі  
</t>
  </si>
  <si>
    <t>оплата транспортних послуг</t>
  </si>
  <si>
    <t>Проведення культурно-мистецького заходу "Ніжин о’Жив" в рамках святкування Дня міста</t>
  </si>
  <si>
    <t>Проведення святкування Дня міста</t>
  </si>
  <si>
    <t>придбання квітів, реквізиту, виготовлення листівок</t>
  </si>
  <si>
    <t>управління культури і туризму, краєзнавчий музей ім. І. Спаського, МБК</t>
  </si>
  <si>
    <t>придбання квітів, виготовлення програм, афіш; послуги з харчування</t>
  </si>
  <si>
    <t xml:space="preserve"> Проведення новорічних дитячих ранків</t>
  </si>
  <si>
    <t>День Святого Миколая. Проведення відкриття новорічної ялинки</t>
  </si>
  <si>
    <t>художники, митці міста</t>
  </si>
  <si>
    <t>управління культури і туризму, краєзнавчий музей ім. І.Спаського</t>
  </si>
  <si>
    <t>Відзначення Дня художника</t>
  </si>
  <si>
    <t>музиканти, вокалісти міста</t>
  </si>
  <si>
    <t>Всього:</t>
  </si>
  <si>
    <t xml:space="preserve">культурно-просвітницька спілка громадян полського походження "Астер", управління культури і туризму </t>
  </si>
  <si>
    <t>представники національних меншин міста, громадськість міста</t>
  </si>
  <si>
    <t>спілка поляків "Астер", представники громадськості</t>
  </si>
  <si>
    <t>придбання квітів, реквізиту</t>
  </si>
  <si>
    <t>НДУ ім. М. Гоголя, спілка поляків "Астер", управління культури і туризму</t>
  </si>
  <si>
    <t>міське товариство греків ім. Братів Зосимів, управління культури і туризму</t>
  </si>
  <si>
    <t xml:space="preserve">придбання квітів </t>
  </si>
  <si>
    <t xml:space="preserve"> виготовлення альманаху «Литаври», афіш, програм, запрошень; оплата послуг: харчування, проживання  </t>
  </si>
  <si>
    <t>місцеві письменники, поети, експертна рада з питань кноговидання</t>
  </si>
  <si>
    <t>творчі колективи</t>
  </si>
  <si>
    <t>кошти інших джерел</t>
  </si>
  <si>
    <t>установи галузі культури</t>
  </si>
  <si>
    <t>-</t>
  </si>
  <si>
    <t xml:space="preserve">Створення тематичних відеороликів та відеорепортажів з метою популяризації культурно-мистецьких заходів </t>
  </si>
  <si>
    <t>Ніжинська міська ЦБС</t>
  </si>
  <si>
    <t>уравління культури і туизму</t>
  </si>
  <si>
    <t>управління культури і туризм</t>
  </si>
  <si>
    <t>управління культури і туризму, НДУ ім. М. Гоголя</t>
  </si>
  <si>
    <t>оплата послуг відеозйомки та створення відеороліків, відеосюжетів, висвітлення в ЗМІ</t>
  </si>
  <si>
    <t>на 2021 рік</t>
  </si>
  <si>
    <t xml:space="preserve">Відзначення 207-річниці з дня народження видатного українського поета Т.Г. Шевченка </t>
  </si>
  <si>
    <t xml:space="preserve">Відзначення Дня пам’яті та примирення, Дня перемоги над нацизмом у Другій світовій війні - 76 річчя Великої Перемоги
</t>
  </si>
  <si>
    <t xml:space="preserve">Відзначення 160-річниці з дня перепоховання Т.Г. Шевченка </t>
  </si>
  <si>
    <t xml:space="preserve">Відзначення Дня Державного Прапора України та 30-річниці незалежності України  </t>
  </si>
  <si>
    <t xml:space="preserve">Відзначення 78-ї річниці з дня визволення міста Ніжина від фашистських загарбників 
</t>
  </si>
  <si>
    <t>Творчий проект: "Мистецька премія"</t>
  </si>
  <si>
    <t>Відзначення 88-річниці пам’яті жертв Голодомору</t>
  </si>
  <si>
    <t xml:space="preserve">Видання друкованої продукції, книг, каталогів, альбомів, збірників, брошур, тощо;
Видання художньої, документальної та мемуарної літератури місцевих авторів </t>
  </si>
  <si>
    <t>творчі колективи міста, області, країни</t>
  </si>
  <si>
    <t>Проведення культурно-мистецького заходу "Ми українці"</t>
  </si>
  <si>
    <t>березень, травень</t>
  </si>
  <si>
    <t xml:space="preserve">Проведення VI Міжнародного фестивалю-конкурсу  
«TapDanceInternational» </t>
  </si>
  <si>
    <t>управління культури і туризщму, МБК</t>
  </si>
  <si>
    <t>творчі аматорські колективи міста та ОТГ регіону</t>
  </si>
  <si>
    <t xml:space="preserve">Відзначення Дня пам'яті 
захисників України, які загинули в боротьбі за незалежність,
суверенітет і територіальну цілісність України </t>
  </si>
  <si>
    <t>Відзначення Дня Європи - фестивальна програма, мистецький простір (фото-сушка, вуличне полотнище євроцінностей); проведення міжнародної конференції "Європейська інтеграція"</t>
  </si>
  <si>
    <t xml:space="preserve">Відзначення 200-річчя відкриття храму Костянтина та Олени на грецькому кладовищі. </t>
  </si>
  <si>
    <t>оплата послуг з харчування та проживання гостей, придбання квітів</t>
  </si>
  <si>
    <t>Проведення відкритих фестивалів, конкурсів, свят</t>
  </si>
  <si>
    <t>портягом року</t>
  </si>
  <si>
    <t xml:space="preserve">У зв’язку з переведенням Державного архіву області в м. Ніжині в інше приміщення (з метою збереження архітектурної пам’ятки – Троїцької церкви, та подальшим її використанням за цільовим призначенням)  надати фінансову підтримку для Виготовлення та встановлення стелажного обладнання та охоронно-пожежної сигналізації на 2-х поверхах  Державного архіву області в м. Ніжині </t>
  </si>
  <si>
    <t>Державний архів Чернігівської області, відділ Державного архіву області в м. Ніжині</t>
  </si>
  <si>
    <t>управління культури і туризму, фінансове управління, управління ЖКГтаБ</t>
  </si>
  <si>
    <t>Проведення міського етапу обласного конкурсу  «Кращий читач області»</t>
  </si>
  <si>
    <t xml:space="preserve">придбання сувенірів, подарунків, грамот </t>
  </si>
  <si>
    <t>Проведення міського етапу обласного конкурсу дитячої творчості  «Хай весь світ дивують нині діти неньки-України»</t>
  </si>
  <si>
    <t>придбання сувенірів, грамот</t>
  </si>
  <si>
    <t>виготовлення (придбання) монографії</t>
  </si>
  <si>
    <t>Січень</t>
  </si>
  <si>
    <t>Відзначення 103-річниці подвигу Героїв Крут</t>
  </si>
  <si>
    <t>Проведення Міжнародної конференції з нагоди святкування 200-річчя в визвольній боротьбі за незалежність Греції</t>
  </si>
  <si>
    <t>Проведення культурно-мистецького свята "Різдвяний вертеп"</t>
  </si>
  <si>
    <t>Проведення фестивалю польської культури, присвяченого пам’яті Пані Ф. Белінської</t>
  </si>
  <si>
    <t>Реалізація проекту "Літературно-мистецький Ніжин"</t>
  </si>
  <si>
    <t xml:space="preserve">Проведення загальноміського конкурсу професійної майстерності «Людина року»
</t>
  </si>
  <si>
    <t xml:space="preserve">Проведення Міжнародного фестивалю інтеграції слова у сучасному арт-просторі «Литаври»
</t>
  </si>
  <si>
    <t xml:space="preserve"> виготовлення (придбання) друкованої продукції</t>
  </si>
  <si>
    <t>придбання реквізиту, канцприладдя, театрального гриму, стилізованого костюму музейника</t>
  </si>
  <si>
    <t xml:space="preserve">"ІУ літня Міжнародна школа" - конференції, лекції </t>
  </si>
  <si>
    <t>придбання дипломів, квітів, сувенірів, канцтоварів, друкованої продукції, оплата послуг з харчування</t>
  </si>
  <si>
    <t xml:space="preserve">придбання сценічних костюмів, взуття, музичних інструментів </t>
  </si>
  <si>
    <t xml:space="preserve">придбання квітів, статуеток,  виготовлення оригінальних дипломів, запрошень, афіш; фото-рамок для оформлення дипломів; канцтоварів (папір гофрований, матеріал фольгований, фарба, та інше)   
</t>
  </si>
  <si>
    <t>Проведення ХХХ Міжнародної науково-практичної конференції "Нові дослідження пам’яток козацької доби в Україні"</t>
  </si>
  <si>
    <t>громадські діячі, представники влади, нацковці, студентська молодь</t>
  </si>
  <si>
    <t>придбання канцтоварів, виготовлення (придбання) програм, збірників, оплптп послуг з проживання гостей, транспортних послуг</t>
  </si>
  <si>
    <t>Проведення ІУ наукових читань "Українська некрополістика у сучасному історіографічному процесі"</t>
  </si>
  <si>
    <t>Придбання мобільної сцени</t>
  </si>
  <si>
    <t>прртягом року</t>
  </si>
  <si>
    <t>Проведення відкритого фестивалю-конкурсу музичного мистецтва ім. Івана Синиці "Пливи, мій віночку"</t>
  </si>
  <si>
    <t>придбання квітів, канцтоварів, друкованої продукції, подарунків</t>
  </si>
  <si>
    <t>придбання квітів, реквізиту, будматеріалів (фарба, щітки, саморізи, рейки, шпагат, тощо) для виготовлення декорацій, банеру,  паперу фольгованого, паперу гофрованого</t>
  </si>
  <si>
    <t>придбання квітів 1000,00 грн., тканини (стяг жовто-блакитний) - 2000,00 грн., прапори в комплекті 10 шт. х 300,00 =3000,00</t>
  </si>
  <si>
    <t>придбання квітів, грамот, сувенірів; оплата транспортних послуг представника бібліотечних закладів міста в бібліофорумі Чернігівщини</t>
  </si>
  <si>
    <t xml:space="preserve">придбання реквізиту (світлодіодні гірлянди, стрічки для концертної зали, каркасні фігури та інше) , будматеріалів для виготовлення дитячої рекреаційної фотозони </t>
  </si>
  <si>
    <t>надання фінансової підтримки для виготовлення (придбання) та встановлення стелажного обладнання і охоронно-пожежної сигналізації на 2-х поверхах приміщення відділу Державного архіву області в м. Ніжині</t>
  </si>
  <si>
    <t>Проведення ювілейного  V Міжнародного фестивалю-конкурсу "Квітневі викрутаси"</t>
  </si>
  <si>
    <t>Підтримка творчих колективів, які не підпорядковані управлінню культури і туризму</t>
  </si>
  <si>
    <t>виготовлення "Календаря знаменних та пам’ятних дат м. Ніжина на 2021 рік"</t>
  </si>
  <si>
    <t>придбання європрапорців (100 шт), тканини (20 м), канцтоварів, акрилової фарби, пензлів, виготовлення малої архітектурної форми (вулична скульптура - євроогірок), послуги з оплати харчування та проживання</t>
  </si>
  <si>
    <t xml:space="preserve">придбання дипломів, квітів, канцтоварів, реквізиту, кубків, сувенірів, банерів; оплата послуг з харчування та проживання </t>
  </si>
  <si>
    <t>Оплата сцени та послуг доставки, монтажу</t>
  </si>
  <si>
    <t>недофінансовано</t>
  </si>
  <si>
    <t>територіальна громада</t>
  </si>
  <si>
    <t xml:space="preserve">територіальна громада </t>
  </si>
  <si>
    <t>товариство греків, територіальна громада</t>
  </si>
  <si>
    <t>територіальна громада, науковці, представники громадськості</t>
  </si>
  <si>
    <t>музиканти, художники, вокалісти, літератори, науковці, громадські діячі, територіальна громада</t>
  </si>
  <si>
    <t>березень, квітень</t>
  </si>
  <si>
    <t>придбання квітів, подарунків-сувенірів, реквізиту, виготовлення програм, флаєрів, листівок</t>
  </si>
  <si>
    <t xml:space="preserve">придбання квітів, подарунків, грамот </t>
  </si>
  <si>
    <t>Проведення "Мистецьких діалогів" - організація персональних виставок, творчих зустрічей, ювілейних заходів</t>
  </si>
  <si>
    <t>Участь творчих колективів та особистостей у всеукраїнських та міжнародних фестивалях, конкурсах, ярмарках, тощо, які не підпорядковані управлінню культури і туризму</t>
  </si>
  <si>
    <t>творчі колективи, особистості</t>
  </si>
  <si>
    <t>Додаток до міської Програми розвитку культури, мистецтва і охорони культурної спадщини на 2021 рік</t>
  </si>
  <si>
    <t xml:space="preserve">Придбання вертепної зірки, вертепних костюмів (колядників, пастушків, ангеликів, воїнів, царя Ірода) для вуличної зимової театралізації, будматеріалів для виготовлення декорацій, каркасних світлодіодних фігур, ) </t>
  </si>
  <si>
    <t>травень, листопад</t>
  </si>
  <si>
    <t>Відзначення 167-річниці з дня народження першої народної артистки України Марії Заньковецької</t>
  </si>
  <si>
    <t>придбання квітів (50 х 60,00 = 3000,00), грамоти (15,00 х 50 шт.= 750,00), друкованої продукції (рекламно-інформаційний буклет 15,00 х 100 шт. = 1500,00), сувенірів (20 шт. 500,00 = 10000 грн., музичних інструментів для нагородження кращих творчих колективів міста</t>
  </si>
  <si>
    <t>придбання медалей та нагородних кубків, подарунків</t>
  </si>
  <si>
    <t>придбання канцтоварів, виготовлення (придбання) програм, збірників, спеціалізованих періодичних видань,  оплата послуг з проживання гостей, транспортних послуг</t>
  </si>
  <si>
    <t xml:space="preserve">придбання дипломів, кубків, банерів, подарунків; виготовлення афіш; оплата послуг з проживання членів міжнародного журі, оплата послуг з харчування членів міжнародного журі </t>
  </si>
  <si>
    <t xml:space="preserve">придбання квітів, статуеток,  виготовлення (придбання) оригінальних дипломів, запрошень, афіш; придбання фото-рамок для оформлення дипломів, канцтоварів (папір, матеріал фольгований, папір гофрований, скотч, фарба, оргаліт,  та інше),  банеру, світлодіодних прожекторів (голови (2 шт. х 26000,00=52000,00)  
</t>
  </si>
  <si>
    <t xml:space="preserve">придбання реквізиту (театральний грим, тканина, будматеріалів), придбання сценічних костюмів "живі скульптури", придбання скрапленого газу; оплата послуг: концертної програми, світлової апаратури, транспортних, виготовлення підставок під "живі скульптури"  </t>
  </si>
  <si>
    <t>придбання: квітів (1000,00 грн.), реквізиту (тканина - 10000,00), будматеріали для виготовлення герба міста-8000,00, декорацій (10000,00 грн.) тощо,  сувенірного набору для гостей (25 шт. х 500,00 грн.=12500), грамоти, оригінальних подяк - 1500,00 грн., програм -100 шт. х 12,00 = 1200,00 грн., запрошень - 50 шт. 16,00 = 800,00 грн., стилізованих сценічних костюмів національних меншин для урочистого відкриття "Ніжин багатонаціональний" -1200,00 х 12 шт. = 14400,00, стилізованого костюму бургомістра 4000,00 грн., сценічних чобіт 12 пар х 1500,00 грн.=18000,00 грн.; чобіт для ансамблю барабанщиць (28000,00 грн.);  паливно-мастильних матеріалів -1000,00; оплата послуг: харчування делегацій - 8000,00 грн., проживання представників інших країн, запрошених гостей - 15000,00, звукової та світлової апаратури 40000,00 грн., встановлення сцени 16000,00 грн.,  з організаційного забезпечення проведення заходу - 30000,00 грн.; концертно-розважальних програм, встановлення біотуалетів - 2500,00, турнікетів -2000,00, подіумів 8000,00; стилізованих костюмів (козак і козачка ) для ведучих урочистого відкриття (зберігаються в управлінні культури) 10000,00 грн.</t>
  </si>
  <si>
    <t>придбання реквізиту (стрічка, штучні квіти, тканина, шпагат, та інше для оформлення «опудала», «марени», сцени, човна, пристані, брички, будматеріалів для виготовлення декорацій), сценічних костюмів, подарунків для учасників конкурсно-розважальної програми, канцприладдя (папір, скотч, гофрований папір та інше); Послуги по світловому забезпеченню, встановленню сцени,  з організаційного забезпечення проведення концертно-розважальної програми, по встановленню біо-туалетів (мобільні туалетні кабіни) (4 шт.), з виготовлення, монтажу і демонтажу «пристані» та додаткових сходів для сцени, із завезення дров для багаття, зі встановлення контейнерів для сміття (4 шт.), зі встановлення турнікетів, із завезення і розташування дерев’яних балок 10 шт.), з обслуговування свята (прибирання території), з перевезення, встановлення, охорони, демонтажу сцени</t>
  </si>
  <si>
    <t xml:space="preserve">придбання тканини, реквізиту: оргаліт, щітки, саморізи, рейки, фарба, нитки, фольгований папір, тощо для виготовлення декорацій; канцтоварів,  банеру, послуги по світловому забезпеченню заходу </t>
  </si>
  <si>
    <t xml:space="preserve">придбання: реквізиту, канцтоварів, подарунків, сувенірів, грамот, подяк, програм, дипломів, запрошень, виготовлення сіті-лайтів, білбордів, акустичної системи (2 шт.), акустичних кабелів (2 шт.) (для артмайданчиків ; оплата послуг:   авто, з організації концертно-розважальної програми, з перевезення, встановлення, монтажу і демонтажу сцени
</t>
  </si>
  <si>
    <t>придбання квітів, подяк, дипломів, грамот, фоторамки</t>
  </si>
  <si>
    <t>придбання сценічних костюмів сучасних казкових героїв - 6000,00, ростових ляльок (2 шт.* 17000,00) , аксесуарів -500,00, будматерівалів для виготовлення вуличних новорічних декорацій - 10000,00, реквізиту - 2000,00; солодких подарунків (цукерки) - 5000,00 грн. для вручення учасникам конкурсно - розважальної програми, діодна новорічна декорація для створення фотозони -49500грн., гірлянди - 6000 грн.</t>
  </si>
  <si>
    <t>придбання квітів, подарунків, сувенірів, афіш</t>
  </si>
  <si>
    <t>придбання квітів, подарунків, банерів, виготовлення програм, афіш, збірників, періодичних видань, довідників, меморіальних дошок, інформаційних табличок</t>
  </si>
  <si>
    <t>березень,  вересень</t>
  </si>
  <si>
    <t>квітень, серпень, вересень</t>
  </si>
  <si>
    <t>творчі колективи та особистості, художники, музиканти, літератори</t>
  </si>
  <si>
    <t>Виготовлення монографії з історії окупованого Ніжина (1941-1943 рр.) (медична галузь 1941-1943 років)</t>
  </si>
  <si>
    <t>придбання квітів, дипломів, грамот, прапорців та скрапленого газу для перевезення музичної апаратури і реквізиту;  автопослуги по перевезенню представників на  XV Міжнародний фольклорний фестиваль національних культур «Поліське коло» (м. Чернігів); оплата послуг по світловому  та звуковому забезпеченню, харчуванню та проживанню, з перевезення, встановлення, охорони, демонтажу сцени,  з організаційного забезпечення проведення концертно-розважальної програми, послуги з організації фаєр-шоу, зі встановлення турнікетів, виготовлення (встановлення) флагштоків і прапорів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</si>
</sst>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"/>
      <scheme val="minor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2" fillId="0" borderId="1" xfId="0" applyFont="1" applyBorder="1"/>
    <xf numFmtId="3" fontId="2" fillId="0" borderId="1" xfId="0" applyNumberFormat="1" applyFont="1" applyBorder="1"/>
    <xf numFmtId="0" fontId="4" fillId="0" borderId="0" xfId="0" applyFont="1" applyFill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2" fontId="4" fillId="0" borderId="0" xfId="0" applyNumberFormat="1" applyFont="1" applyFill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tabSelected="1" topLeftCell="A40" zoomScale="80" zoomScaleNormal="80" zoomScaleSheetLayoutView="100" workbookViewId="0">
      <selection activeCell="F42" sqref="F42"/>
    </sheetView>
  </sheetViews>
  <sheetFormatPr defaultColWidth="9.140625" defaultRowHeight="15" x14ac:dyDescent="0.25"/>
  <cols>
    <col min="1" max="1" width="9.140625" style="2"/>
    <col min="2" max="2" width="40.7109375" style="2" customWidth="1"/>
    <col min="3" max="3" width="12.140625" style="4" customWidth="1"/>
    <col min="4" max="4" width="22.28515625" style="52" customWidth="1"/>
    <col min="5" max="5" width="22.7109375" style="2" customWidth="1"/>
    <col min="6" max="6" width="54.42578125" style="2" customWidth="1"/>
    <col min="7" max="7" width="12.28515625" style="41" customWidth="1"/>
    <col min="8" max="8" width="9.140625" style="1"/>
    <col min="9" max="11" width="9.140625" style="2" hidden="1" customWidth="1"/>
    <col min="12" max="12" width="9.85546875" style="2" hidden="1" customWidth="1"/>
    <col min="13" max="16384" width="9.140625" style="2"/>
  </cols>
  <sheetData>
    <row r="1" spans="1:12" ht="47.25" x14ac:dyDescent="0.25">
      <c r="F1" s="48" t="s">
        <v>168</v>
      </c>
    </row>
    <row r="2" spans="1:12" ht="20.25" customHeight="1" x14ac:dyDescent="0.25">
      <c r="B2" s="47"/>
      <c r="C2" s="47"/>
      <c r="D2" s="53"/>
      <c r="E2" s="47"/>
      <c r="F2" s="47"/>
      <c r="G2" s="39"/>
      <c r="I2" s="1"/>
    </row>
    <row r="3" spans="1:12" ht="20.25" x14ac:dyDescent="0.25">
      <c r="A3" s="21"/>
      <c r="B3" s="50"/>
      <c r="C3" s="49"/>
      <c r="D3" s="54"/>
      <c r="E3" s="21"/>
      <c r="F3" s="49"/>
      <c r="G3" s="39"/>
      <c r="I3" s="1"/>
    </row>
    <row r="4" spans="1:12" ht="20.25" x14ac:dyDescent="0.25">
      <c r="A4" s="21"/>
      <c r="B4" s="58" t="s">
        <v>5</v>
      </c>
      <c r="C4" s="58"/>
      <c r="D4" s="58"/>
      <c r="E4" s="58"/>
      <c r="F4" s="58"/>
      <c r="G4" s="58"/>
      <c r="I4" s="1"/>
    </row>
    <row r="5" spans="1:12" ht="39" customHeight="1" x14ac:dyDescent="0.25">
      <c r="A5" s="21"/>
      <c r="B5" s="59" t="s">
        <v>9</v>
      </c>
      <c r="C5" s="59"/>
      <c r="D5" s="59"/>
      <c r="E5" s="59"/>
      <c r="F5" s="59"/>
      <c r="G5" s="59"/>
      <c r="I5" s="1"/>
    </row>
    <row r="6" spans="1:12" ht="15" customHeight="1" x14ac:dyDescent="0.25">
      <c r="A6" s="1"/>
      <c r="B6" s="57" t="s">
        <v>94</v>
      </c>
      <c r="C6" s="57"/>
      <c r="D6" s="57"/>
      <c r="E6" s="57"/>
      <c r="F6" s="57"/>
      <c r="G6" s="57"/>
      <c r="I6" s="1"/>
    </row>
    <row r="8" spans="1:12" s="3" customFormat="1" ht="57" x14ac:dyDescent="0.2">
      <c r="A8" s="43" t="s">
        <v>3</v>
      </c>
      <c r="B8" s="43" t="s">
        <v>0</v>
      </c>
      <c r="C8" s="44" t="s">
        <v>1</v>
      </c>
      <c r="D8" s="55" t="s">
        <v>6</v>
      </c>
      <c r="E8" s="43" t="s">
        <v>7</v>
      </c>
      <c r="F8" s="43" t="s">
        <v>2</v>
      </c>
      <c r="G8" s="45" t="s">
        <v>8</v>
      </c>
      <c r="H8" s="20" t="s">
        <v>85</v>
      </c>
      <c r="I8" s="3">
        <v>2210</v>
      </c>
      <c r="J8" s="3">
        <v>2240</v>
      </c>
      <c r="K8" s="3">
        <v>3110</v>
      </c>
      <c r="L8" s="36" t="s">
        <v>156</v>
      </c>
    </row>
    <row r="9" spans="1:12" ht="60" x14ac:dyDescent="0.25">
      <c r="A9" s="7">
        <v>1</v>
      </c>
      <c r="B9" s="8" t="s">
        <v>126</v>
      </c>
      <c r="C9" s="7" t="s">
        <v>123</v>
      </c>
      <c r="D9" s="33" t="s">
        <v>157</v>
      </c>
      <c r="E9" s="8" t="s">
        <v>4</v>
      </c>
      <c r="F9" s="8" t="s">
        <v>169</v>
      </c>
      <c r="G9" s="40">
        <f>24300-20000</f>
        <v>4300</v>
      </c>
      <c r="H9" s="10" t="s">
        <v>87</v>
      </c>
      <c r="L9" s="38">
        <f>G9-I9-J9-K9</f>
        <v>4300</v>
      </c>
    </row>
    <row r="10" spans="1:12" ht="30" x14ac:dyDescent="0.25">
      <c r="A10" s="7">
        <v>2</v>
      </c>
      <c r="B10" s="8" t="s">
        <v>10</v>
      </c>
      <c r="C10" s="7" t="s">
        <v>29</v>
      </c>
      <c r="D10" s="33" t="s">
        <v>157</v>
      </c>
      <c r="E10" s="8" t="s">
        <v>11</v>
      </c>
      <c r="F10" s="9" t="s">
        <v>12</v>
      </c>
      <c r="G10" s="40">
        <v>1000</v>
      </c>
      <c r="H10" s="10" t="s">
        <v>87</v>
      </c>
      <c r="I10" s="2">
        <v>1000</v>
      </c>
      <c r="L10" s="38">
        <f t="shared" ref="L10:L71" si="0">G10-I10-J10-K10</f>
        <v>0</v>
      </c>
    </row>
    <row r="11" spans="1:12" ht="63" x14ac:dyDescent="0.25">
      <c r="A11" s="7">
        <v>3</v>
      </c>
      <c r="B11" s="46" t="s">
        <v>120</v>
      </c>
      <c r="C11" s="7" t="s">
        <v>29</v>
      </c>
      <c r="D11" s="33" t="s">
        <v>157</v>
      </c>
      <c r="E11" s="8" t="s">
        <v>11</v>
      </c>
      <c r="F11" s="9" t="s">
        <v>121</v>
      </c>
      <c r="G11" s="40">
        <v>2200</v>
      </c>
      <c r="H11" s="10" t="s">
        <v>87</v>
      </c>
      <c r="L11" s="38">
        <f t="shared" si="0"/>
        <v>2200</v>
      </c>
    </row>
    <row r="12" spans="1:12" ht="30" x14ac:dyDescent="0.25">
      <c r="A12" s="7">
        <v>4</v>
      </c>
      <c r="B12" s="8" t="s">
        <v>13</v>
      </c>
      <c r="C12" s="7" t="s">
        <v>29</v>
      </c>
      <c r="D12" s="33" t="s">
        <v>157</v>
      </c>
      <c r="E12" s="8" t="s">
        <v>14</v>
      </c>
      <c r="F12" s="9" t="s">
        <v>12</v>
      </c>
      <c r="G12" s="40">
        <v>1000</v>
      </c>
      <c r="H12" s="10" t="s">
        <v>87</v>
      </c>
      <c r="I12" s="2">
        <v>1000</v>
      </c>
      <c r="L12" s="38">
        <f t="shared" si="0"/>
        <v>0</v>
      </c>
    </row>
    <row r="13" spans="1:12" ht="30" x14ac:dyDescent="0.25">
      <c r="A13" s="7">
        <v>5</v>
      </c>
      <c r="B13" s="8" t="s">
        <v>60</v>
      </c>
      <c r="C13" s="7" t="s">
        <v>29</v>
      </c>
      <c r="D13" s="33" t="s">
        <v>157</v>
      </c>
      <c r="E13" s="8" t="s">
        <v>41</v>
      </c>
      <c r="F13" s="8" t="s">
        <v>152</v>
      </c>
      <c r="G13" s="40">
        <v>17000</v>
      </c>
      <c r="H13" s="10" t="s">
        <v>87</v>
      </c>
      <c r="I13" s="2">
        <v>17000</v>
      </c>
      <c r="L13" s="38">
        <f t="shared" si="0"/>
        <v>0</v>
      </c>
    </row>
    <row r="14" spans="1:12" ht="75" x14ac:dyDescent="0.25">
      <c r="A14" s="7">
        <v>6</v>
      </c>
      <c r="B14" s="8" t="s">
        <v>124</v>
      </c>
      <c r="C14" s="7" t="s">
        <v>29</v>
      </c>
      <c r="D14" s="33" t="s">
        <v>157</v>
      </c>
      <c r="E14" s="8" t="s">
        <v>15</v>
      </c>
      <c r="F14" s="8" t="s">
        <v>61</v>
      </c>
      <c r="G14" s="40">
        <v>2500</v>
      </c>
      <c r="H14" s="10" t="s">
        <v>87</v>
      </c>
      <c r="I14" s="2">
        <v>1000</v>
      </c>
      <c r="J14" s="2">
        <v>1500</v>
      </c>
      <c r="L14" s="38">
        <f t="shared" si="0"/>
        <v>0</v>
      </c>
    </row>
    <row r="15" spans="1:12" s="25" customFormat="1" ht="30" x14ac:dyDescent="0.25">
      <c r="A15" s="22">
        <v>7</v>
      </c>
      <c r="B15" s="8" t="s">
        <v>118</v>
      </c>
      <c r="C15" s="7" t="s">
        <v>18</v>
      </c>
      <c r="D15" s="33" t="s">
        <v>157</v>
      </c>
      <c r="E15" s="23" t="s">
        <v>41</v>
      </c>
      <c r="F15" s="8" t="s">
        <v>119</v>
      </c>
      <c r="G15" s="40">
        <v>2200</v>
      </c>
      <c r="H15" s="24" t="s">
        <v>87</v>
      </c>
      <c r="I15" s="25">
        <v>2200</v>
      </c>
      <c r="L15" s="38">
        <f t="shared" si="0"/>
        <v>0</v>
      </c>
    </row>
    <row r="16" spans="1:12" ht="60" x14ac:dyDescent="0.25">
      <c r="A16" s="12">
        <v>8</v>
      </c>
      <c r="B16" s="8" t="s">
        <v>16</v>
      </c>
      <c r="C16" s="7" t="s">
        <v>18</v>
      </c>
      <c r="D16" s="33" t="s">
        <v>157</v>
      </c>
      <c r="E16" s="8" t="s">
        <v>15</v>
      </c>
      <c r="F16" s="13" t="s">
        <v>12</v>
      </c>
      <c r="G16" s="40">
        <v>1000</v>
      </c>
      <c r="H16" s="14" t="s">
        <v>87</v>
      </c>
      <c r="I16" s="2">
        <v>1000</v>
      </c>
      <c r="L16" s="38">
        <f t="shared" si="0"/>
        <v>0</v>
      </c>
    </row>
    <row r="17" spans="1:12" ht="30" x14ac:dyDescent="0.25">
      <c r="A17" s="12">
        <v>9</v>
      </c>
      <c r="B17" s="15" t="s">
        <v>17</v>
      </c>
      <c r="C17" s="7" t="s">
        <v>18</v>
      </c>
      <c r="D17" s="33" t="s">
        <v>158</v>
      </c>
      <c r="E17" s="8" t="s">
        <v>11</v>
      </c>
      <c r="F17" s="13" t="s">
        <v>12</v>
      </c>
      <c r="G17" s="40">
        <v>1000</v>
      </c>
      <c r="H17" s="14" t="s">
        <v>87</v>
      </c>
      <c r="I17" s="2">
        <v>1000</v>
      </c>
      <c r="L17" s="38">
        <f t="shared" si="0"/>
        <v>0</v>
      </c>
    </row>
    <row r="18" spans="1:12" s="30" customFormat="1" ht="45" x14ac:dyDescent="0.25">
      <c r="A18" s="26">
        <v>10</v>
      </c>
      <c r="B18" s="27" t="s">
        <v>150</v>
      </c>
      <c r="C18" s="31" t="s">
        <v>162</v>
      </c>
      <c r="D18" s="56" t="s">
        <v>103</v>
      </c>
      <c r="E18" s="28" t="s">
        <v>92</v>
      </c>
      <c r="F18" s="28" t="s">
        <v>173</v>
      </c>
      <c r="G18" s="40">
        <v>20000</v>
      </c>
      <c r="H18" s="29" t="s">
        <v>87</v>
      </c>
      <c r="I18" s="30">
        <v>18000</v>
      </c>
      <c r="L18" s="38">
        <f t="shared" si="0"/>
        <v>2000</v>
      </c>
    </row>
    <row r="19" spans="1:12" s="25" customFormat="1" ht="60" x14ac:dyDescent="0.25">
      <c r="A19" s="32">
        <v>11</v>
      </c>
      <c r="B19" s="15" t="s">
        <v>125</v>
      </c>
      <c r="C19" s="11" t="s">
        <v>162</v>
      </c>
      <c r="D19" s="33" t="s">
        <v>159</v>
      </c>
      <c r="E19" s="23" t="s">
        <v>80</v>
      </c>
      <c r="F19" s="16" t="s">
        <v>144</v>
      </c>
      <c r="G19" s="40">
        <v>3000</v>
      </c>
      <c r="H19" s="34" t="s">
        <v>87</v>
      </c>
      <c r="I19" s="25">
        <v>3000</v>
      </c>
      <c r="L19" s="38">
        <f t="shared" si="0"/>
        <v>0</v>
      </c>
    </row>
    <row r="20" spans="1:12" s="25" customFormat="1" ht="60" x14ac:dyDescent="0.25">
      <c r="A20" s="32">
        <v>12</v>
      </c>
      <c r="B20" s="15" t="s">
        <v>137</v>
      </c>
      <c r="C20" s="11" t="s">
        <v>186</v>
      </c>
      <c r="D20" s="33" t="s">
        <v>138</v>
      </c>
      <c r="E20" s="23" t="s">
        <v>48</v>
      </c>
      <c r="F20" s="16" t="s">
        <v>174</v>
      </c>
      <c r="G20" s="40">
        <v>20000</v>
      </c>
      <c r="H20" s="34"/>
      <c r="I20" s="25">
        <v>10000</v>
      </c>
      <c r="J20" s="25">
        <v>10000</v>
      </c>
      <c r="L20" s="38">
        <f t="shared" si="0"/>
        <v>0</v>
      </c>
    </row>
    <row r="21" spans="1:12" ht="60" x14ac:dyDescent="0.25">
      <c r="A21" s="12">
        <v>13</v>
      </c>
      <c r="B21" s="15" t="s">
        <v>54</v>
      </c>
      <c r="C21" s="7" t="s">
        <v>39</v>
      </c>
      <c r="D21" s="33" t="s">
        <v>157</v>
      </c>
      <c r="E21" s="8" t="s">
        <v>19</v>
      </c>
      <c r="F21" s="16" t="s">
        <v>145</v>
      </c>
      <c r="G21" s="40">
        <v>10000</v>
      </c>
      <c r="H21" s="10" t="s">
        <v>87</v>
      </c>
      <c r="I21" s="2">
        <v>5000</v>
      </c>
      <c r="L21" s="38">
        <f t="shared" si="0"/>
        <v>5000</v>
      </c>
    </row>
    <row r="22" spans="1:12" ht="30" x14ac:dyDescent="0.25">
      <c r="A22" s="12">
        <v>14</v>
      </c>
      <c r="B22" s="15" t="s">
        <v>40</v>
      </c>
      <c r="C22" s="7" t="s">
        <v>39</v>
      </c>
      <c r="D22" s="33" t="s">
        <v>157</v>
      </c>
      <c r="E22" s="8" t="s">
        <v>19</v>
      </c>
      <c r="F22" s="16" t="s">
        <v>163</v>
      </c>
      <c r="G22" s="40">
        <v>3000</v>
      </c>
      <c r="H22" s="17" t="s">
        <v>87</v>
      </c>
      <c r="I22" s="2">
        <v>3000</v>
      </c>
      <c r="L22" s="38">
        <f t="shared" si="0"/>
        <v>0</v>
      </c>
    </row>
    <row r="23" spans="1:12" ht="45" x14ac:dyDescent="0.25">
      <c r="A23" s="12">
        <v>15</v>
      </c>
      <c r="B23" s="8" t="s">
        <v>95</v>
      </c>
      <c r="C23" s="7" t="s">
        <v>39</v>
      </c>
      <c r="D23" s="33" t="s">
        <v>157</v>
      </c>
      <c r="E23" s="8" t="s">
        <v>11</v>
      </c>
      <c r="F23" s="9" t="s">
        <v>81</v>
      </c>
      <c r="G23" s="40">
        <v>1000</v>
      </c>
      <c r="H23" s="17" t="s">
        <v>87</v>
      </c>
      <c r="I23" s="2">
        <v>1000</v>
      </c>
      <c r="L23" s="38">
        <f t="shared" si="0"/>
        <v>0</v>
      </c>
    </row>
    <row r="24" spans="1:12" ht="60" x14ac:dyDescent="0.25">
      <c r="A24" s="12">
        <v>16</v>
      </c>
      <c r="B24" s="8" t="s">
        <v>106</v>
      </c>
      <c r="C24" s="11" t="s">
        <v>187</v>
      </c>
      <c r="D24" s="33" t="s">
        <v>157</v>
      </c>
      <c r="E24" s="8" t="s">
        <v>107</v>
      </c>
      <c r="F24" s="8" t="s">
        <v>175</v>
      </c>
      <c r="G24" s="40">
        <v>30000</v>
      </c>
      <c r="H24" s="17" t="s">
        <v>87</v>
      </c>
      <c r="I24" s="2">
        <v>10100</v>
      </c>
      <c r="J24" s="2">
        <v>19900</v>
      </c>
      <c r="L24" s="38">
        <f t="shared" si="0"/>
        <v>0</v>
      </c>
    </row>
    <row r="25" spans="1:12" ht="45" x14ac:dyDescent="0.25">
      <c r="A25" s="12">
        <v>17</v>
      </c>
      <c r="B25" s="8" t="s">
        <v>23</v>
      </c>
      <c r="C25" s="7" t="s">
        <v>21</v>
      </c>
      <c r="D25" s="33" t="s">
        <v>157</v>
      </c>
      <c r="E25" s="8" t="s">
        <v>11</v>
      </c>
      <c r="F25" s="9" t="s">
        <v>12</v>
      </c>
      <c r="G25" s="40">
        <v>1000</v>
      </c>
      <c r="H25" s="17" t="s">
        <v>87</v>
      </c>
      <c r="I25" s="2">
        <v>1000</v>
      </c>
      <c r="L25" s="38">
        <f t="shared" si="0"/>
        <v>0</v>
      </c>
    </row>
    <row r="26" spans="1:12" ht="90" x14ac:dyDescent="0.25">
      <c r="A26" s="12">
        <v>18</v>
      </c>
      <c r="B26" s="8" t="s">
        <v>127</v>
      </c>
      <c r="C26" s="11" t="s">
        <v>170</v>
      </c>
      <c r="D26" s="33" t="s">
        <v>76</v>
      </c>
      <c r="E26" s="8" t="s">
        <v>75</v>
      </c>
      <c r="F26" s="8" t="s">
        <v>164</v>
      </c>
      <c r="G26" s="40">
        <v>3000</v>
      </c>
      <c r="H26" s="17" t="s">
        <v>87</v>
      </c>
      <c r="I26" s="2">
        <v>3000</v>
      </c>
      <c r="L26" s="38">
        <f t="shared" si="0"/>
        <v>0</v>
      </c>
    </row>
    <row r="27" spans="1:12" ht="30" x14ac:dyDescent="0.25">
      <c r="A27" s="12">
        <v>19</v>
      </c>
      <c r="B27" s="8" t="s">
        <v>128</v>
      </c>
      <c r="C27" s="7" t="s">
        <v>20</v>
      </c>
      <c r="D27" s="33" t="s">
        <v>43</v>
      </c>
      <c r="E27" s="8" t="s">
        <v>11</v>
      </c>
      <c r="F27" s="8" t="s">
        <v>44</v>
      </c>
      <c r="G27" s="40">
        <v>5000</v>
      </c>
      <c r="H27" s="17" t="s">
        <v>87</v>
      </c>
      <c r="L27" s="38">
        <f t="shared" si="0"/>
        <v>5000</v>
      </c>
    </row>
    <row r="28" spans="1:12" ht="90" x14ac:dyDescent="0.25">
      <c r="A28" s="12">
        <v>20</v>
      </c>
      <c r="B28" s="8" t="s">
        <v>129</v>
      </c>
      <c r="C28" s="7" t="s">
        <v>20</v>
      </c>
      <c r="D28" s="33" t="s">
        <v>157</v>
      </c>
      <c r="E28" s="8" t="s">
        <v>11</v>
      </c>
      <c r="F28" s="8" t="s">
        <v>176</v>
      </c>
      <c r="G28" s="40">
        <f>78200</f>
        <v>78200</v>
      </c>
      <c r="H28" s="17" t="s">
        <v>87</v>
      </c>
      <c r="I28" s="2">
        <v>18450</v>
      </c>
      <c r="L28" s="38">
        <f t="shared" si="0"/>
        <v>59750</v>
      </c>
    </row>
    <row r="29" spans="1:12" ht="75" x14ac:dyDescent="0.25">
      <c r="A29" s="12">
        <v>21</v>
      </c>
      <c r="B29" s="8" t="s">
        <v>63</v>
      </c>
      <c r="C29" s="7" t="s">
        <v>20</v>
      </c>
      <c r="D29" s="33" t="s">
        <v>157</v>
      </c>
      <c r="E29" s="8" t="s">
        <v>11</v>
      </c>
      <c r="F29" s="8" t="s">
        <v>177</v>
      </c>
      <c r="G29" s="40">
        <f>30000-23000</f>
        <v>7000</v>
      </c>
      <c r="H29" s="17" t="s">
        <v>87</v>
      </c>
      <c r="I29" s="2">
        <v>1000</v>
      </c>
      <c r="J29" s="2">
        <v>6000</v>
      </c>
      <c r="L29" s="38">
        <f t="shared" si="0"/>
        <v>0</v>
      </c>
    </row>
    <row r="30" spans="1:12" ht="345" x14ac:dyDescent="0.25">
      <c r="A30" s="12">
        <v>22</v>
      </c>
      <c r="B30" s="8" t="s">
        <v>64</v>
      </c>
      <c r="C30" s="11" t="s">
        <v>105</v>
      </c>
      <c r="D30" s="33" t="s">
        <v>157</v>
      </c>
      <c r="E30" s="8" t="s">
        <v>15</v>
      </c>
      <c r="F30" s="8" t="s">
        <v>178</v>
      </c>
      <c r="G30" s="40">
        <v>241900</v>
      </c>
      <c r="H30" s="17" t="s">
        <v>87</v>
      </c>
      <c r="I30" s="25">
        <f>57600-23900</f>
        <v>33700</v>
      </c>
      <c r="J30" s="25">
        <f>104400-79400</f>
        <v>25000</v>
      </c>
      <c r="L30" s="38">
        <f t="shared" si="0"/>
        <v>183200</v>
      </c>
    </row>
    <row r="31" spans="1:12" ht="60" x14ac:dyDescent="0.25">
      <c r="A31" s="12">
        <v>23</v>
      </c>
      <c r="B31" s="8" t="s">
        <v>96</v>
      </c>
      <c r="C31" s="7" t="s">
        <v>20</v>
      </c>
      <c r="D31" s="33" t="s">
        <v>157</v>
      </c>
      <c r="E31" s="8" t="s">
        <v>11</v>
      </c>
      <c r="F31" s="8" t="s">
        <v>65</v>
      </c>
      <c r="G31" s="40">
        <v>2000</v>
      </c>
      <c r="H31" s="17" t="s">
        <v>87</v>
      </c>
      <c r="I31" s="2">
        <v>2000</v>
      </c>
      <c r="L31" s="38">
        <f t="shared" si="0"/>
        <v>0</v>
      </c>
    </row>
    <row r="32" spans="1:12" ht="75" x14ac:dyDescent="0.25">
      <c r="A32" s="12">
        <v>24</v>
      </c>
      <c r="B32" s="8" t="s">
        <v>110</v>
      </c>
      <c r="C32" s="7" t="s">
        <v>20</v>
      </c>
      <c r="D32" s="33" t="s">
        <v>157</v>
      </c>
      <c r="E32" s="8" t="s">
        <v>11</v>
      </c>
      <c r="F32" s="8" t="s">
        <v>153</v>
      </c>
      <c r="G32" s="40">
        <f>36000-31000</f>
        <v>5000</v>
      </c>
      <c r="H32" s="17" t="s">
        <v>87</v>
      </c>
      <c r="I32" s="2">
        <v>5000</v>
      </c>
      <c r="L32" s="38">
        <f t="shared" si="0"/>
        <v>0</v>
      </c>
    </row>
    <row r="33" spans="1:12" ht="30" x14ac:dyDescent="0.25">
      <c r="A33" s="12">
        <v>25</v>
      </c>
      <c r="B33" s="8" t="s">
        <v>97</v>
      </c>
      <c r="C33" s="7" t="s">
        <v>20</v>
      </c>
      <c r="D33" s="33" t="s">
        <v>157</v>
      </c>
      <c r="E33" s="8" t="s">
        <v>11</v>
      </c>
      <c r="F33" s="9" t="s">
        <v>12</v>
      </c>
      <c r="G33" s="40">
        <v>1000</v>
      </c>
      <c r="H33" s="17" t="s">
        <v>87</v>
      </c>
      <c r="I33" s="2">
        <v>1000</v>
      </c>
      <c r="L33" s="38">
        <f t="shared" si="0"/>
        <v>0</v>
      </c>
    </row>
    <row r="34" spans="1:12" ht="30" x14ac:dyDescent="0.25">
      <c r="A34" s="12">
        <v>26</v>
      </c>
      <c r="B34" s="8" t="s">
        <v>51</v>
      </c>
      <c r="C34" s="7" t="s">
        <v>20</v>
      </c>
      <c r="D34" s="33" t="s">
        <v>157</v>
      </c>
      <c r="E34" s="8" t="s">
        <v>11</v>
      </c>
      <c r="F34" s="8" t="s">
        <v>50</v>
      </c>
      <c r="G34" s="40">
        <v>2000</v>
      </c>
      <c r="H34" s="17" t="s">
        <v>87</v>
      </c>
      <c r="I34" s="2">
        <v>2000</v>
      </c>
      <c r="L34" s="38">
        <f t="shared" si="0"/>
        <v>0</v>
      </c>
    </row>
    <row r="35" spans="1:12" ht="60" x14ac:dyDescent="0.25">
      <c r="A35" s="12">
        <v>27</v>
      </c>
      <c r="B35" s="8" t="s">
        <v>47</v>
      </c>
      <c r="C35" s="7" t="s">
        <v>20</v>
      </c>
      <c r="D35" s="33" t="s">
        <v>157</v>
      </c>
      <c r="E35" s="8" t="s">
        <v>66</v>
      </c>
      <c r="F35" s="8" t="s">
        <v>132</v>
      </c>
      <c r="G35" s="40">
        <v>9000</v>
      </c>
      <c r="H35" s="17" t="s">
        <v>87</v>
      </c>
      <c r="I35" s="2">
        <v>8000</v>
      </c>
      <c r="L35" s="38">
        <f t="shared" si="0"/>
        <v>1000</v>
      </c>
    </row>
    <row r="36" spans="1:12" ht="30" x14ac:dyDescent="0.25">
      <c r="A36" s="12">
        <v>28</v>
      </c>
      <c r="B36" s="8" t="s">
        <v>49</v>
      </c>
      <c r="C36" s="7" t="s">
        <v>42</v>
      </c>
      <c r="D36" s="33" t="s">
        <v>157</v>
      </c>
      <c r="E36" s="8" t="s">
        <v>11</v>
      </c>
      <c r="F36" s="8" t="s">
        <v>12</v>
      </c>
      <c r="G36" s="40">
        <v>1000</v>
      </c>
      <c r="H36" s="17" t="s">
        <v>87</v>
      </c>
      <c r="I36" s="2">
        <f>1000-500</f>
        <v>500</v>
      </c>
      <c r="L36" s="38">
        <f t="shared" si="0"/>
        <v>500</v>
      </c>
    </row>
    <row r="37" spans="1:12" ht="45" x14ac:dyDescent="0.25">
      <c r="A37" s="12">
        <v>29</v>
      </c>
      <c r="B37" s="8" t="s">
        <v>52</v>
      </c>
      <c r="C37" s="7" t="s">
        <v>42</v>
      </c>
      <c r="D37" s="33" t="s">
        <v>157</v>
      </c>
      <c r="E37" s="8" t="s">
        <v>53</v>
      </c>
      <c r="F37" s="8" t="s">
        <v>146</v>
      </c>
      <c r="G37" s="40">
        <v>6000</v>
      </c>
      <c r="H37" s="17" t="s">
        <v>87</v>
      </c>
      <c r="I37" s="2">
        <v>6000</v>
      </c>
      <c r="L37" s="38">
        <f t="shared" si="0"/>
        <v>0</v>
      </c>
    </row>
    <row r="38" spans="1:12" ht="255" x14ac:dyDescent="0.25">
      <c r="A38" s="12">
        <v>30</v>
      </c>
      <c r="B38" s="8" t="s">
        <v>26</v>
      </c>
      <c r="C38" s="7" t="s">
        <v>24</v>
      </c>
      <c r="D38" s="33" t="s">
        <v>157</v>
      </c>
      <c r="E38" s="8" t="s">
        <v>15</v>
      </c>
      <c r="F38" s="8" t="s">
        <v>179</v>
      </c>
      <c r="G38" s="40">
        <f>120000-71000</f>
        <v>49000</v>
      </c>
      <c r="H38" s="17" t="s">
        <v>87</v>
      </c>
      <c r="I38" s="2">
        <v>3800</v>
      </c>
      <c r="J38" s="2">
        <v>45200</v>
      </c>
      <c r="L38" s="38">
        <f t="shared" si="0"/>
        <v>0</v>
      </c>
    </row>
    <row r="39" spans="1:12" ht="60" x14ac:dyDescent="0.25">
      <c r="A39" s="12">
        <v>31</v>
      </c>
      <c r="B39" s="8" t="s">
        <v>189</v>
      </c>
      <c r="C39" s="7" t="s">
        <v>25</v>
      </c>
      <c r="D39" s="33" t="s">
        <v>160</v>
      </c>
      <c r="E39" s="8" t="s">
        <v>48</v>
      </c>
      <c r="F39" s="8" t="s">
        <v>122</v>
      </c>
      <c r="G39" s="40">
        <f>10000+10000</f>
        <v>20000</v>
      </c>
      <c r="H39" s="17"/>
      <c r="I39" s="2">
        <f>10000+10000</f>
        <v>20000</v>
      </c>
      <c r="L39" s="38">
        <f t="shared" si="0"/>
        <v>0</v>
      </c>
    </row>
    <row r="40" spans="1:12" ht="60" x14ac:dyDescent="0.25">
      <c r="A40" s="12">
        <v>32</v>
      </c>
      <c r="B40" s="8" t="s">
        <v>133</v>
      </c>
      <c r="C40" s="7" t="s">
        <v>25</v>
      </c>
      <c r="D40" s="33" t="s">
        <v>77</v>
      </c>
      <c r="E40" s="8" t="s">
        <v>79</v>
      </c>
      <c r="F40" s="8" t="s">
        <v>78</v>
      </c>
      <c r="G40" s="40">
        <v>1500</v>
      </c>
      <c r="H40" s="17" t="s">
        <v>87</v>
      </c>
      <c r="I40" s="2">
        <f>1500-1500</f>
        <v>0</v>
      </c>
      <c r="L40" s="38">
        <f t="shared" si="0"/>
        <v>1500</v>
      </c>
    </row>
    <row r="41" spans="1:12" ht="180" x14ac:dyDescent="0.25">
      <c r="A41" s="12">
        <v>33</v>
      </c>
      <c r="B41" s="8" t="s">
        <v>98</v>
      </c>
      <c r="C41" s="7" t="s">
        <v>25</v>
      </c>
      <c r="D41" s="33" t="s">
        <v>157</v>
      </c>
      <c r="E41" s="8" t="s">
        <v>22</v>
      </c>
      <c r="F41" s="8" t="s">
        <v>190</v>
      </c>
      <c r="G41" s="40">
        <f>7500+150000+50000+30000+18000</f>
        <v>255500</v>
      </c>
      <c r="H41" s="17" t="s">
        <v>87</v>
      </c>
      <c r="I41" s="2">
        <v>3000</v>
      </c>
      <c r="J41" s="2">
        <f>154500+30000+50000</f>
        <v>234500</v>
      </c>
      <c r="L41" s="38">
        <f t="shared" si="0"/>
        <v>18000</v>
      </c>
    </row>
    <row r="42" spans="1:12" ht="75" x14ac:dyDescent="0.25">
      <c r="A42" s="12">
        <v>34</v>
      </c>
      <c r="B42" s="8" t="s">
        <v>109</v>
      </c>
      <c r="C42" s="7" t="s">
        <v>25</v>
      </c>
      <c r="D42" s="33" t="s">
        <v>157</v>
      </c>
      <c r="E42" s="8" t="s">
        <v>11</v>
      </c>
      <c r="F42" s="8" t="s">
        <v>12</v>
      </c>
      <c r="G42" s="40">
        <v>1000</v>
      </c>
      <c r="H42" s="17" t="s">
        <v>87</v>
      </c>
      <c r="I42" s="2">
        <v>1000</v>
      </c>
      <c r="L42" s="38">
        <f t="shared" si="0"/>
        <v>0</v>
      </c>
    </row>
    <row r="43" spans="1:12" ht="60" x14ac:dyDescent="0.25">
      <c r="A43" s="12">
        <v>35</v>
      </c>
      <c r="B43" s="8" t="s">
        <v>104</v>
      </c>
      <c r="C43" s="7" t="s">
        <v>25</v>
      </c>
      <c r="D43" s="33" t="s">
        <v>157</v>
      </c>
      <c r="E43" s="8" t="s">
        <v>19</v>
      </c>
      <c r="F43" s="8" t="s">
        <v>180</v>
      </c>
      <c r="G43" s="40">
        <v>30000</v>
      </c>
      <c r="H43" s="17" t="s">
        <v>87</v>
      </c>
      <c r="I43" s="2">
        <f>20000-14000</f>
        <v>6000</v>
      </c>
      <c r="L43" s="38">
        <f t="shared" si="0"/>
        <v>24000</v>
      </c>
    </row>
    <row r="44" spans="1:12" ht="45" x14ac:dyDescent="0.25">
      <c r="A44" s="12">
        <v>36</v>
      </c>
      <c r="B44" s="8" t="s">
        <v>171</v>
      </c>
      <c r="C44" s="7" t="s">
        <v>25</v>
      </c>
      <c r="D44" s="33" t="s">
        <v>157</v>
      </c>
      <c r="E44" s="8" t="s">
        <v>11</v>
      </c>
      <c r="F44" s="8" t="s">
        <v>81</v>
      </c>
      <c r="G44" s="40">
        <v>1000</v>
      </c>
      <c r="H44" s="17" t="s">
        <v>87</v>
      </c>
      <c r="I44" s="2">
        <f>1000-1000</f>
        <v>0</v>
      </c>
      <c r="L44" s="38">
        <f t="shared" si="0"/>
        <v>1000</v>
      </c>
    </row>
    <row r="45" spans="1:12" ht="45" x14ac:dyDescent="0.25">
      <c r="A45" s="12">
        <v>37</v>
      </c>
      <c r="B45" s="8" t="s">
        <v>99</v>
      </c>
      <c r="C45" s="7" t="s">
        <v>27</v>
      </c>
      <c r="D45" s="33" t="s">
        <v>157</v>
      </c>
      <c r="E45" s="8" t="s">
        <v>11</v>
      </c>
      <c r="F45" s="8" t="s">
        <v>12</v>
      </c>
      <c r="G45" s="40">
        <v>3000</v>
      </c>
      <c r="H45" s="17" t="s">
        <v>87</v>
      </c>
      <c r="I45" s="2">
        <v>3000</v>
      </c>
      <c r="L45" s="38">
        <f t="shared" si="0"/>
        <v>0</v>
      </c>
    </row>
    <row r="46" spans="1:12" ht="45" x14ac:dyDescent="0.25">
      <c r="A46" s="12">
        <v>38</v>
      </c>
      <c r="B46" s="8" t="s">
        <v>37</v>
      </c>
      <c r="C46" s="7" t="s">
        <v>27</v>
      </c>
      <c r="D46" s="33" t="s">
        <v>89</v>
      </c>
      <c r="E46" s="8" t="s">
        <v>41</v>
      </c>
      <c r="F46" s="8" t="s">
        <v>147</v>
      </c>
      <c r="G46" s="40">
        <v>8000</v>
      </c>
      <c r="H46" s="17" t="s">
        <v>87</v>
      </c>
      <c r="I46" s="2">
        <v>3000</v>
      </c>
      <c r="L46" s="38">
        <f t="shared" si="0"/>
        <v>5000</v>
      </c>
    </row>
    <row r="47" spans="1:12" ht="120" x14ac:dyDescent="0.25">
      <c r="A47" s="12">
        <v>39</v>
      </c>
      <c r="B47" s="8" t="s">
        <v>28</v>
      </c>
      <c r="C47" s="7" t="s">
        <v>27</v>
      </c>
      <c r="D47" s="33" t="s">
        <v>157</v>
      </c>
      <c r="E47" s="8" t="s">
        <v>90</v>
      </c>
      <c r="F47" s="8" t="s">
        <v>181</v>
      </c>
      <c r="G47" s="40">
        <f>50000+10000</f>
        <v>60000</v>
      </c>
      <c r="H47" s="17" t="s">
        <v>87</v>
      </c>
      <c r="I47" s="2">
        <f>20000+20000</f>
        <v>40000</v>
      </c>
      <c r="J47" s="2">
        <f>30000-10000</f>
        <v>20000</v>
      </c>
      <c r="L47" s="38">
        <f t="shared" si="0"/>
        <v>0</v>
      </c>
    </row>
    <row r="48" spans="1:12" ht="60" x14ac:dyDescent="0.25">
      <c r="A48" s="12">
        <v>40</v>
      </c>
      <c r="B48" s="8" t="s">
        <v>100</v>
      </c>
      <c r="C48" s="12" t="s">
        <v>31</v>
      </c>
      <c r="D48" s="35" t="s">
        <v>73</v>
      </c>
      <c r="E48" s="8" t="s">
        <v>11</v>
      </c>
      <c r="F48" s="8" t="s">
        <v>136</v>
      </c>
      <c r="G48" s="40">
        <f>30000-25000</f>
        <v>5000</v>
      </c>
      <c r="H48" s="17" t="s">
        <v>87</v>
      </c>
      <c r="I48" s="2">
        <f>10000-10000</f>
        <v>0</v>
      </c>
      <c r="L48" s="38">
        <f t="shared" si="0"/>
        <v>5000</v>
      </c>
    </row>
    <row r="49" spans="1:12" ht="45" x14ac:dyDescent="0.25">
      <c r="A49" s="12">
        <v>41</v>
      </c>
      <c r="B49" s="8" t="s">
        <v>143</v>
      </c>
      <c r="C49" s="12" t="s">
        <v>31</v>
      </c>
      <c r="D49" s="35" t="s">
        <v>108</v>
      </c>
      <c r="E49" s="8" t="s">
        <v>11</v>
      </c>
      <c r="F49" s="8" t="s">
        <v>134</v>
      </c>
      <c r="G49" s="40">
        <v>20000</v>
      </c>
      <c r="H49" s="17" t="s">
        <v>87</v>
      </c>
      <c r="I49" s="2">
        <v>10000</v>
      </c>
      <c r="J49" s="2">
        <v>5000</v>
      </c>
      <c r="L49" s="38">
        <f t="shared" si="0"/>
        <v>5000</v>
      </c>
    </row>
    <row r="50" spans="1:12" ht="60" x14ac:dyDescent="0.25">
      <c r="A50" s="12">
        <v>42</v>
      </c>
      <c r="B50" s="8" t="s">
        <v>140</v>
      </c>
      <c r="C50" s="12" t="s">
        <v>31</v>
      </c>
      <c r="D50" s="35" t="s">
        <v>138</v>
      </c>
      <c r="E50" s="8" t="s">
        <v>48</v>
      </c>
      <c r="F50" s="8" t="s">
        <v>139</v>
      </c>
      <c r="G50" s="40">
        <v>20000</v>
      </c>
      <c r="H50" s="17" t="s">
        <v>87</v>
      </c>
      <c r="I50" s="25">
        <f>10000-10000</f>
        <v>0</v>
      </c>
      <c r="L50" s="38">
        <f t="shared" si="0"/>
        <v>20000</v>
      </c>
    </row>
    <row r="51" spans="1:12" ht="45" x14ac:dyDescent="0.25">
      <c r="A51" s="12">
        <v>43</v>
      </c>
      <c r="B51" s="8" t="s">
        <v>72</v>
      </c>
      <c r="C51" s="12" t="s">
        <v>31</v>
      </c>
      <c r="D51" s="35" t="s">
        <v>70</v>
      </c>
      <c r="E51" s="8" t="s">
        <v>71</v>
      </c>
      <c r="F51" s="8" t="s">
        <v>182</v>
      </c>
      <c r="G51" s="40">
        <v>3000</v>
      </c>
      <c r="H51" s="17" t="s">
        <v>87</v>
      </c>
      <c r="I51" s="2">
        <v>3000</v>
      </c>
      <c r="L51" s="38">
        <f t="shared" si="0"/>
        <v>0</v>
      </c>
    </row>
    <row r="52" spans="1:12" ht="90" x14ac:dyDescent="0.25">
      <c r="A52" s="12">
        <v>44</v>
      </c>
      <c r="B52" s="8" t="s">
        <v>130</v>
      </c>
      <c r="C52" s="12" t="s">
        <v>31</v>
      </c>
      <c r="D52" s="35" t="s">
        <v>45</v>
      </c>
      <c r="E52" s="8" t="s">
        <v>46</v>
      </c>
      <c r="F52" s="8" t="s">
        <v>82</v>
      </c>
      <c r="G52" s="40">
        <f>30000-20000</f>
        <v>10000</v>
      </c>
      <c r="H52" s="17" t="s">
        <v>87</v>
      </c>
      <c r="L52" s="38">
        <f t="shared" si="0"/>
        <v>10000</v>
      </c>
    </row>
    <row r="53" spans="1:12" ht="30" x14ac:dyDescent="0.25">
      <c r="A53" s="12">
        <v>45</v>
      </c>
      <c r="B53" s="8" t="s">
        <v>30</v>
      </c>
      <c r="C53" s="12" t="s">
        <v>31</v>
      </c>
      <c r="D53" s="35" t="s">
        <v>157</v>
      </c>
      <c r="E53" s="8" t="s">
        <v>11</v>
      </c>
      <c r="F53" s="8" t="s">
        <v>12</v>
      </c>
      <c r="G53" s="40">
        <v>2000</v>
      </c>
      <c r="H53" s="17" t="s">
        <v>87</v>
      </c>
      <c r="I53" s="2">
        <v>2000</v>
      </c>
      <c r="L53" s="38">
        <f t="shared" si="0"/>
        <v>0</v>
      </c>
    </row>
    <row r="54" spans="1:12" ht="75" x14ac:dyDescent="0.25">
      <c r="A54" s="12">
        <v>46</v>
      </c>
      <c r="B54" s="8" t="s">
        <v>32</v>
      </c>
      <c r="C54" s="12" t="s">
        <v>33</v>
      </c>
      <c r="D54" s="35" t="s">
        <v>157</v>
      </c>
      <c r="E54" s="8" t="s">
        <v>11</v>
      </c>
      <c r="F54" s="8" t="s">
        <v>172</v>
      </c>
      <c r="G54" s="40">
        <v>55000</v>
      </c>
      <c r="H54" s="17" t="s">
        <v>87</v>
      </c>
      <c r="I54" s="2">
        <v>20000</v>
      </c>
      <c r="L54" s="38">
        <f t="shared" si="0"/>
        <v>35000</v>
      </c>
    </row>
    <row r="55" spans="1:12" ht="30" x14ac:dyDescent="0.25">
      <c r="A55" s="12">
        <v>47</v>
      </c>
      <c r="B55" s="8" t="s">
        <v>38</v>
      </c>
      <c r="C55" s="12" t="s">
        <v>33</v>
      </c>
      <c r="D55" s="35" t="s">
        <v>157</v>
      </c>
      <c r="E55" s="8" t="s">
        <v>11</v>
      </c>
      <c r="F55" s="8" t="s">
        <v>12</v>
      </c>
      <c r="G55" s="40">
        <v>1000</v>
      </c>
      <c r="H55" s="17" t="s">
        <v>87</v>
      </c>
      <c r="I55" s="2">
        <v>1000</v>
      </c>
      <c r="L55" s="38">
        <f t="shared" si="0"/>
        <v>0</v>
      </c>
    </row>
    <row r="56" spans="1:12" ht="30" x14ac:dyDescent="0.25">
      <c r="A56" s="12">
        <v>48</v>
      </c>
      <c r="B56" s="8" t="s">
        <v>101</v>
      </c>
      <c r="C56" s="12" t="s">
        <v>33</v>
      </c>
      <c r="D56" s="35" t="s">
        <v>157</v>
      </c>
      <c r="E56" s="8" t="s">
        <v>11</v>
      </c>
      <c r="F56" s="8" t="s">
        <v>12</v>
      </c>
      <c r="G56" s="40">
        <v>1000</v>
      </c>
      <c r="H56" s="17" t="s">
        <v>87</v>
      </c>
      <c r="I56" s="2">
        <v>1000</v>
      </c>
      <c r="L56" s="38">
        <f t="shared" si="0"/>
        <v>0</v>
      </c>
    </row>
    <row r="57" spans="1:12" ht="45" x14ac:dyDescent="0.25">
      <c r="A57" s="12">
        <v>49</v>
      </c>
      <c r="B57" s="8" t="s">
        <v>34</v>
      </c>
      <c r="C57" s="12" t="s">
        <v>35</v>
      </c>
      <c r="D57" s="35" t="s">
        <v>157</v>
      </c>
      <c r="E57" s="8" t="s">
        <v>11</v>
      </c>
      <c r="F57" s="8" t="s">
        <v>12</v>
      </c>
      <c r="G57" s="40">
        <v>1000</v>
      </c>
      <c r="H57" s="17" t="s">
        <v>87</v>
      </c>
      <c r="I57" s="2">
        <v>1000</v>
      </c>
      <c r="L57" s="38">
        <f t="shared" si="0"/>
        <v>0</v>
      </c>
    </row>
    <row r="58" spans="1:12" ht="30" x14ac:dyDescent="0.25">
      <c r="A58" s="12">
        <v>50</v>
      </c>
      <c r="B58" s="8" t="s">
        <v>36</v>
      </c>
      <c r="C58" s="12" t="s">
        <v>35</v>
      </c>
      <c r="D58" s="35" t="s">
        <v>157</v>
      </c>
      <c r="E58" s="8" t="s">
        <v>11</v>
      </c>
      <c r="F58" s="8" t="s">
        <v>12</v>
      </c>
      <c r="G58" s="40">
        <v>1000</v>
      </c>
      <c r="H58" s="17" t="s">
        <v>87</v>
      </c>
      <c r="I58" s="2">
        <v>1000</v>
      </c>
      <c r="L58" s="38">
        <f t="shared" si="0"/>
        <v>0</v>
      </c>
    </row>
    <row r="59" spans="1:12" ht="120" x14ac:dyDescent="0.25">
      <c r="A59" s="12">
        <v>51</v>
      </c>
      <c r="B59" s="8" t="s">
        <v>69</v>
      </c>
      <c r="C59" s="12" t="s">
        <v>35</v>
      </c>
      <c r="D59" s="35" t="s">
        <v>157</v>
      </c>
      <c r="E59" s="8" t="s">
        <v>91</v>
      </c>
      <c r="F59" s="8" t="s">
        <v>183</v>
      </c>
      <c r="G59" s="40">
        <f>40500+75000</f>
        <v>115500</v>
      </c>
      <c r="H59" s="17" t="s">
        <v>87</v>
      </c>
      <c r="I59" s="2">
        <f>23500-12000+18000+47300</f>
        <v>76800</v>
      </c>
      <c r="J59" s="2">
        <f>4500</f>
        <v>4500</v>
      </c>
      <c r="K59" s="2">
        <v>17000</v>
      </c>
      <c r="L59" s="38">
        <f t="shared" si="0"/>
        <v>17200</v>
      </c>
    </row>
    <row r="60" spans="1:12" ht="45" x14ac:dyDescent="0.25">
      <c r="A60" s="12">
        <v>52</v>
      </c>
      <c r="B60" s="8" t="s">
        <v>68</v>
      </c>
      <c r="C60" s="12" t="s">
        <v>35</v>
      </c>
      <c r="D60" s="35" t="s">
        <v>158</v>
      </c>
      <c r="E60" s="8" t="s">
        <v>19</v>
      </c>
      <c r="F60" s="8" t="s">
        <v>148</v>
      </c>
      <c r="G60" s="40">
        <v>30000</v>
      </c>
      <c r="H60" s="17" t="s">
        <v>87</v>
      </c>
      <c r="I60" s="2">
        <v>10000</v>
      </c>
      <c r="L60" s="38">
        <f t="shared" si="0"/>
        <v>20000</v>
      </c>
    </row>
    <row r="61" spans="1:12" ht="60" x14ac:dyDescent="0.25">
      <c r="A61" s="12">
        <v>53</v>
      </c>
      <c r="B61" s="8" t="s">
        <v>56</v>
      </c>
      <c r="C61" s="18" t="s">
        <v>55</v>
      </c>
      <c r="D61" s="35" t="s">
        <v>57</v>
      </c>
      <c r="E61" s="8" t="s">
        <v>41</v>
      </c>
      <c r="F61" s="8" t="s">
        <v>67</v>
      </c>
      <c r="G61" s="40">
        <v>10000</v>
      </c>
      <c r="H61" s="17" t="s">
        <v>87</v>
      </c>
      <c r="I61" s="2">
        <f>5000-4500</f>
        <v>500</v>
      </c>
      <c r="L61" s="38">
        <f t="shared" si="0"/>
        <v>9500</v>
      </c>
    </row>
    <row r="62" spans="1:12" ht="60" x14ac:dyDescent="0.25">
      <c r="A62" s="12">
        <v>54</v>
      </c>
      <c r="B62" s="8" t="s">
        <v>165</v>
      </c>
      <c r="C62" s="18" t="s">
        <v>55</v>
      </c>
      <c r="D62" s="35" t="s">
        <v>188</v>
      </c>
      <c r="E62" s="8" t="s">
        <v>48</v>
      </c>
      <c r="F62" s="8" t="s">
        <v>184</v>
      </c>
      <c r="G62" s="40">
        <v>11000</v>
      </c>
      <c r="H62" s="17" t="s">
        <v>87</v>
      </c>
      <c r="I62" s="2">
        <v>6450</v>
      </c>
      <c r="L62" s="38">
        <f t="shared" si="0"/>
        <v>4550</v>
      </c>
    </row>
    <row r="63" spans="1:12" ht="75" x14ac:dyDescent="0.25">
      <c r="A63" s="12">
        <v>55</v>
      </c>
      <c r="B63" s="8" t="s">
        <v>59</v>
      </c>
      <c r="C63" s="18" t="s">
        <v>58</v>
      </c>
      <c r="D63" s="35" t="s">
        <v>161</v>
      </c>
      <c r="E63" s="8" t="s">
        <v>11</v>
      </c>
      <c r="F63" s="8" t="s">
        <v>185</v>
      </c>
      <c r="G63" s="40">
        <v>20000</v>
      </c>
      <c r="H63" s="17" t="s">
        <v>87</v>
      </c>
      <c r="I63" s="2">
        <f>6000+6000</f>
        <v>12000</v>
      </c>
      <c r="L63" s="38">
        <f t="shared" si="0"/>
        <v>8000</v>
      </c>
    </row>
    <row r="64" spans="1:12" s="25" customFormat="1" ht="75" x14ac:dyDescent="0.25">
      <c r="A64" s="32">
        <v>56</v>
      </c>
      <c r="B64" s="8" t="s">
        <v>102</v>
      </c>
      <c r="C64" s="18" t="s">
        <v>55</v>
      </c>
      <c r="D64" s="35" t="s">
        <v>83</v>
      </c>
      <c r="E64" s="23" t="s">
        <v>11</v>
      </c>
      <c r="F64" s="8" t="s">
        <v>131</v>
      </c>
      <c r="G64" s="40">
        <v>100000</v>
      </c>
      <c r="H64" s="34" t="s">
        <v>87</v>
      </c>
      <c r="I64" s="25">
        <f>50000+7900</f>
        <v>57900</v>
      </c>
      <c r="L64" s="38">
        <f t="shared" si="0"/>
        <v>42100</v>
      </c>
    </row>
    <row r="65" spans="1:12" ht="45" x14ac:dyDescent="0.25">
      <c r="A65" s="14">
        <v>57</v>
      </c>
      <c r="B65" s="19" t="s">
        <v>151</v>
      </c>
      <c r="C65" s="18" t="s">
        <v>55</v>
      </c>
      <c r="D65" s="35" t="s">
        <v>84</v>
      </c>
      <c r="E65" s="8" t="s">
        <v>11</v>
      </c>
      <c r="F65" s="8" t="s">
        <v>135</v>
      </c>
      <c r="G65" s="40">
        <v>100000</v>
      </c>
      <c r="H65" s="17" t="s">
        <v>87</v>
      </c>
      <c r="I65" s="2">
        <f>100000-2000</f>
        <v>98000</v>
      </c>
      <c r="L65" s="38">
        <f t="shared" si="0"/>
        <v>2000</v>
      </c>
    </row>
    <row r="66" spans="1:12" ht="60" x14ac:dyDescent="0.25">
      <c r="A66" s="14">
        <v>58</v>
      </c>
      <c r="B66" s="8" t="s">
        <v>111</v>
      </c>
      <c r="C66" s="18" t="s">
        <v>55</v>
      </c>
      <c r="D66" s="35" t="s">
        <v>159</v>
      </c>
      <c r="E66" s="8" t="s">
        <v>80</v>
      </c>
      <c r="F66" s="8" t="s">
        <v>112</v>
      </c>
      <c r="G66" s="40">
        <v>5000</v>
      </c>
      <c r="H66" s="17" t="s">
        <v>87</v>
      </c>
      <c r="I66" s="2">
        <f>1000-1000</f>
        <v>0</v>
      </c>
      <c r="J66" s="25">
        <f>4000-4000</f>
        <v>0</v>
      </c>
      <c r="L66" s="38">
        <f t="shared" si="0"/>
        <v>5000</v>
      </c>
    </row>
    <row r="67" spans="1:12" ht="45" x14ac:dyDescent="0.25">
      <c r="A67" s="14">
        <v>59</v>
      </c>
      <c r="B67" s="8" t="s">
        <v>113</v>
      </c>
      <c r="C67" s="18" t="s">
        <v>55</v>
      </c>
      <c r="D67" s="35" t="s">
        <v>108</v>
      </c>
      <c r="E67" s="8" t="s">
        <v>19</v>
      </c>
      <c r="F67" s="8" t="s">
        <v>154</v>
      </c>
      <c r="G67" s="40">
        <f>40000-35000</f>
        <v>5000</v>
      </c>
      <c r="H67" s="17" t="s">
        <v>87</v>
      </c>
      <c r="I67" s="2">
        <f>13950-13950</f>
        <v>0</v>
      </c>
      <c r="J67" s="2">
        <f>20000-20000</f>
        <v>0</v>
      </c>
      <c r="L67" s="38">
        <f t="shared" si="0"/>
        <v>5000</v>
      </c>
    </row>
    <row r="68" spans="1:12" ht="75" x14ac:dyDescent="0.25">
      <c r="A68" s="14">
        <v>60</v>
      </c>
      <c r="B68" s="19" t="s">
        <v>166</v>
      </c>
      <c r="C68" s="18" t="s">
        <v>55</v>
      </c>
      <c r="D68" s="35" t="s">
        <v>167</v>
      </c>
      <c r="E68" s="8" t="s">
        <v>11</v>
      </c>
      <c r="F68" s="9" t="s">
        <v>62</v>
      </c>
      <c r="G68" s="40">
        <f>100000-20000-50000</f>
        <v>30000</v>
      </c>
      <c r="H68" s="17" t="s">
        <v>87</v>
      </c>
      <c r="J68" s="2">
        <f>100000-50000-50000</f>
        <v>0</v>
      </c>
      <c r="L68" s="38">
        <f t="shared" si="0"/>
        <v>30000</v>
      </c>
    </row>
    <row r="69" spans="1:12" ht="149.25" customHeight="1" x14ac:dyDescent="0.25">
      <c r="A69" s="14">
        <v>61</v>
      </c>
      <c r="B69" s="15" t="s">
        <v>115</v>
      </c>
      <c r="C69" s="18" t="s">
        <v>114</v>
      </c>
      <c r="D69" s="35" t="s">
        <v>116</v>
      </c>
      <c r="E69" s="8" t="s">
        <v>117</v>
      </c>
      <c r="F69" s="8" t="s">
        <v>149</v>
      </c>
      <c r="G69" s="51">
        <v>900000</v>
      </c>
      <c r="H69" s="17" t="s">
        <v>87</v>
      </c>
      <c r="L69" s="38">
        <f t="shared" si="0"/>
        <v>900000</v>
      </c>
    </row>
    <row r="70" spans="1:12" ht="30" x14ac:dyDescent="0.25">
      <c r="A70" s="14">
        <v>62</v>
      </c>
      <c r="B70" s="15" t="s">
        <v>141</v>
      </c>
      <c r="C70" s="18" t="s">
        <v>142</v>
      </c>
      <c r="D70" s="35" t="s">
        <v>157</v>
      </c>
      <c r="E70" s="8" t="s">
        <v>11</v>
      </c>
      <c r="F70" s="8" t="s">
        <v>155</v>
      </c>
      <c r="G70" s="51">
        <v>250000</v>
      </c>
      <c r="H70" s="17" t="s">
        <v>87</v>
      </c>
      <c r="L70" s="38">
        <f t="shared" si="0"/>
        <v>250000</v>
      </c>
    </row>
    <row r="71" spans="1:12" ht="45" x14ac:dyDescent="0.25">
      <c r="A71" s="14">
        <v>63</v>
      </c>
      <c r="B71" s="8" t="s">
        <v>88</v>
      </c>
      <c r="C71" s="18" t="s">
        <v>55</v>
      </c>
      <c r="D71" s="35" t="s">
        <v>86</v>
      </c>
      <c r="E71" s="8" t="s">
        <v>11</v>
      </c>
      <c r="F71" s="8" t="s">
        <v>93</v>
      </c>
      <c r="G71" s="40">
        <f>50000-30000-18000</f>
        <v>2000</v>
      </c>
      <c r="H71" s="17" t="s">
        <v>87</v>
      </c>
      <c r="J71" s="2">
        <f>50000-30000</f>
        <v>20000</v>
      </c>
      <c r="L71" s="38">
        <f t="shared" si="0"/>
        <v>-18000</v>
      </c>
    </row>
    <row r="72" spans="1:12" x14ac:dyDescent="0.25">
      <c r="H72" s="5"/>
      <c r="L72" s="37"/>
    </row>
    <row r="73" spans="1:12" x14ac:dyDescent="0.25">
      <c r="F73" s="6" t="s">
        <v>74</v>
      </c>
      <c r="G73" s="42">
        <f>SUM(G9:G72)</f>
        <v>2607800</v>
      </c>
      <c r="H73" s="5" t="s">
        <v>87</v>
      </c>
      <c r="I73" s="2">
        <f>SUM(I9:I72)</f>
        <v>536400</v>
      </c>
      <c r="J73" s="2">
        <f t="shared" ref="J73:L73" si="1">SUM(J9:J72)</f>
        <v>391600</v>
      </c>
      <c r="K73" s="2">
        <f t="shared" si="1"/>
        <v>17000</v>
      </c>
      <c r="L73" s="37">
        <f t="shared" si="1"/>
        <v>1662800</v>
      </c>
    </row>
  </sheetData>
  <mergeCells count="3">
    <mergeCell ref="B6:G6"/>
    <mergeCell ref="B4:G4"/>
    <mergeCell ref="B5:G5"/>
  </mergeCells>
  <pageMargins left="0.23622047244094491" right="0.23622047244094491" top="0.94488188976377963" bottom="0.35433070866141736" header="0.31496062992125984" footer="0.31496062992125984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культурна</vt:lpstr>
      <vt:lpstr>Лист1</vt:lpstr>
      <vt:lpstr>культурна!Область_печати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2021-08-04T05:04:22Z</cp:lastPrinted>
  <dcterms:created xsi:type="dcterms:W3CDTF">2019-10-04T12:24:35Z</dcterms:created>
  <dcterms:modified xsi:type="dcterms:W3CDTF">2021-08-13T13:26:39Z</dcterms:modified>
</cp:coreProperties>
</file>