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9440" windowHeight="12570"/>
  </bookViews>
  <sheets>
    <sheet name="Додаток" sheetId="7" r:id="rId1"/>
  </sheets>
  <definedNames>
    <definedName name="_xlnm.Print_Titles" localSheetId="0">Додаток!$3:$7</definedName>
  </definedNames>
  <calcPr calcId="125725"/>
</workbook>
</file>

<file path=xl/calcChain.xml><?xml version="1.0" encoding="utf-8"?>
<calcChain xmlns="http://schemas.openxmlformats.org/spreadsheetml/2006/main">
  <c r="H18" i="7"/>
  <c r="J26"/>
  <c r="H26" s="1"/>
  <c r="I26"/>
  <c r="J23"/>
  <c r="I23"/>
  <c r="H23" s="1"/>
  <c r="I20"/>
  <c r="J19"/>
  <c r="I19"/>
  <c r="H19" s="1"/>
  <c r="J18"/>
  <c r="I18"/>
  <c r="J16"/>
  <c r="I16"/>
  <c r="H16" s="1"/>
  <c r="I15"/>
  <c r="H15" s="1"/>
  <c r="J12"/>
  <c r="I12"/>
  <c r="J11"/>
  <c r="H11" s="1"/>
  <c r="I11"/>
  <c r="G17"/>
  <c r="H17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2"/>
  <c r="C34"/>
  <c r="C35"/>
  <c r="C36"/>
  <c r="C37"/>
  <c r="C38"/>
  <c r="C39"/>
  <c r="C40"/>
  <c r="C41"/>
  <c r="C42"/>
  <c r="C43"/>
  <c r="C44"/>
  <c r="C10"/>
  <c r="G26"/>
  <c r="G23"/>
  <c r="G20"/>
  <c r="G19"/>
  <c r="H20"/>
  <c r="H44"/>
  <c r="H24"/>
  <c r="H25"/>
  <c r="H12"/>
  <c r="J36"/>
  <c r="J33" s="1"/>
  <c r="I36"/>
  <c r="H36" s="1"/>
  <c r="H33" s="1"/>
  <c r="H37"/>
  <c r="H38"/>
  <c r="H39"/>
  <c r="H40"/>
  <c r="H41"/>
  <c r="H42"/>
  <c r="H22"/>
  <c r="F43"/>
  <c r="G43"/>
  <c r="H43"/>
  <c r="I43"/>
  <c r="J43"/>
  <c r="K43"/>
  <c r="I9"/>
  <c r="K9"/>
  <c r="L9"/>
  <c r="I33"/>
  <c r="K33"/>
  <c r="E31"/>
  <c r="E8" s="1"/>
  <c r="F31"/>
  <c r="G8" s="1"/>
  <c r="H31"/>
  <c r="I31"/>
  <c r="J31"/>
  <c r="K31"/>
  <c r="L31"/>
  <c r="E43"/>
  <c r="E33"/>
  <c r="E9"/>
  <c r="D43"/>
  <c r="D33"/>
  <c r="C33" s="1"/>
  <c r="D9"/>
  <c r="C9" s="1"/>
  <c r="D31"/>
  <c r="D8"/>
  <c r="K8"/>
  <c r="C8" l="1"/>
  <c r="C31"/>
  <c r="I8"/>
  <c r="J9"/>
  <c r="J8" s="1"/>
  <c r="H9" l="1"/>
  <c r="H8" s="1"/>
</calcChain>
</file>

<file path=xl/sharedStrings.xml><?xml version="1.0" encoding="utf-8"?>
<sst xmlns="http://schemas.openxmlformats.org/spreadsheetml/2006/main" count="86" uniqueCount="85">
  <si>
    <t>Всього</t>
  </si>
  <si>
    <t>№ п/п</t>
  </si>
  <si>
    <t>Касові видатки на звітну дату, 
тис. гривень</t>
  </si>
  <si>
    <t xml:space="preserve">Всього
</t>
  </si>
  <si>
    <t>Підрядна організація, дата та № договору</t>
  </si>
  <si>
    <t xml:space="preserve">Примітка </t>
  </si>
  <si>
    <t xml:space="preserve">Залишок коштів, який не буде використаний </t>
  </si>
  <si>
    <t xml:space="preserve">Загальна сума реалізації проекту (сума договору разом з іншими витратами), тис. гривень </t>
  </si>
  <si>
    <t>Найменування об'єктів та заходів (вказувати лише проекти, що мають залишки)</t>
  </si>
  <si>
    <t>Передбачено коштів (залишки) у 2019 році, тис. гривень</t>
  </si>
  <si>
    <t>кошти державного бюджету,
тис. грн</t>
  </si>
  <si>
    <t>кошти місцевого бюджету,
тис. тис. грн</t>
  </si>
  <si>
    <t>кошти місцевого бюджету,
тис. грн</t>
  </si>
  <si>
    <t>Завершений об'єкт (дата та номер декларації про готовність до експлуатації об'єкта або сертифікату, не потребує оформлення) / придбано обладнання</t>
  </si>
  <si>
    <t>Начальник фінансового управління</t>
  </si>
  <si>
    <t>Писаренко Л.В.</t>
  </si>
  <si>
    <t>м.Ніжин</t>
  </si>
  <si>
    <t xml:space="preserve"> Управління житлово комунального господарства та будівництва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</si>
  <si>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</si>
  <si>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</t>
  </si>
  <si>
    <t>Будівництво дитячого майданчику в сквері “Театральний” в м. Ніжин, Чернігівської області</t>
  </si>
  <si>
    <t>Реконструкція басейну з утепленням зовнішніх стін Ніжинської гімназії № 16 м. Ніжин, вул. 3-й мікрорайон, 11 Чернігівської обл.</t>
  </si>
  <si>
    <t xml:space="preserve">Підсилення перекриття басейної зали Ніжинської гімназії №16 в м.Ніжин по вул.3-й Мікрорайон,11 Чернігівської обл. </t>
  </si>
  <si>
    <t>Будівництво спортивного майданчика по вул.Московська,6А, м. Ніжин, Чернігівська область</t>
  </si>
  <si>
    <t>Будівництво дитячого  майданчика по вул.Шевченка,102, м. Ніжин, Чернігівська область</t>
  </si>
  <si>
    <t>Будівництво дитячого  майданчика по вул.3-й мікрорайон,8, м. Ніжин, Чернігівська область</t>
  </si>
  <si>
    <t>Будівництво дитячого майданчика по вул.Вокзальна,5а, м. Ніжин, Чернігівська область</t>
  </si>
  <si>
    <t>Будівництво фонтану за адресою: вул.Гоголя,4 б, м.Ніжин, Чернігівської області</t>
  </si>
  <si>
    <t>Будівництво спортивного майданчика по вулПрилуцька,116, м. Ніжин, Чернігівська область</t>
  </si>
  <si>
    <t>Закупівля і встановлення архітектурної форми (багатогранник) із світлодинамічним обладнанням</t>
  </si>
  <si>
    <t>Придбання архітектурно-паркової композиції із сонячними панелями для м.Ніжин Чернігівської області</t>
  </si>
  <si>
    <t>Будівництво спортивного майданчика по вул.Шевченка,96 б м. Ніжин, Чернігівської області</t>
  </si>
  <si>
    <t>Будівництво дитячого майданчика по вул.Московська, 2б, м.Ніжин Чернігівської області</t>
  </si>
  <si>
    <t>Будівництво дитячого майданчика по вул.Батюка, 10, м.Ніжин Чернігівської області</t>
  </si>
  <si>
    <t>Будівництво спортивного майданчика повул. Об’їжджа, 123, м.Ніжин, Чернігівськох області</t>
  </si>
  <si>
    <t>Будівництво дитячого майданчика по вул.Шевченка, 128, м.Ніжин Чернігівської області</t>
  </si>
  <si>
    <t>Будівництво дитячого майданчика по вул.Шевченка, 120, м.Ніжин Чернігівської області</t>
  </si>
  <si>
    <t>Будівництво дитячого майданчика по вул.Шевченка, 112 а, м.Ніжин Чернігівської області</t>
  </si>
  <si>
    <t>Будівництво дитячого майданчика по вул.Гончарна, 19 а, м.Ніжин Чернігівської області</t>
  </si>
  <si>
    <t xml:space="preserve"> Виконавчий комітетНіжинської міської радицтва</t>
  </si>
  <si>
    <t>Закупівля ліжок медичних функціональних для КЛПЗ “Ніжинська центральна міська лікарня імені м. Галицького”, вул. Московська, 21, м. Ніжин, Чернігівська область</t>
  </si>
  <si>
    <t>Управління освіти Ніжинської міської ради</t>
  </si>
  <si>
    <t>Закупівля обладнання та побутової техніки для Ніжинської загальноосвітньої школи I—III ступенів № 9 Ніжинської міської ради Чернігівської області, вул. Шевченка, 103, м. Ніжин, Чернігівська область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</si>
  <si>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</t>
  </si>
  <si>
    <t>Закупівля обладнання для закладів загальної середньої освіти м. Ніжин Чернігівської області</t>
  </si>
  <si>
    <t>Закупівля ноутбука для ДНЗ №1 "Барвінок"Ніжинської міської ради,вул. Батюка,10, м. Ніжин, Чернігівська область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</si>
  <si>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</t>
  </si>
  <si>
    <t>Закупівля ноутбуків для ДНЗ №17 "Перлинка"Ніжинської міської ради, м. Ніжин,Шевченка 99,Чернігівська область</t>
  </si>
  <si>
    <t>Закупівля мікрофона, комп’ютерної техніки для ДНЗ №25 "Зірочка" Ніжинської міської ради, м. Ніжин,Чернігівська область</t>
  </si>
  <si>
    <t>Придбання обладнання та інвентарю для закладів освіти м.Ніжин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</si>
  <si>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</t>
  </si>
  <si>
    <t>Управління культури Ніжинської міської ради</t>
  </si>
  <si>
    <t>Закупівля костюмів для Ніжинського міського будинку культури</t>
  </si>
  <si>
    <t>ДП "Укрсівербуд" дог.№ 610 від 11.12.17р.</t>
  </si>
  <si>
    <t>ТОВ "Інтера"дог. № 591-03.12.18.р. ТОВ "Дит.та спорт. Майданчики" дог.№ 66828-03.12.18р.</t>
  </si>
  <si>
    <t>ФОП "Марич"Б.О. дог.№ 140-04.12.18р.</t>
  </si>
  <si>
    <t>ДП "Укрсівербуд" дог.№ 606 від 17.12.18р.,  "ГВКБ" дог.№655 від 26.12.18р. ТОВ "Сіверпроект" дог. №653 від 26.12.18р.</t>
  </si>
  <si>
    <t>ФОП "Марич Б.О." дог.№227 від 18.12.18р.</t>
  </si>
  <si>
    <t>ФОП "Марич Б.О." дог.№229 від 18.12.18р.</t>
  </si>
  <si>
    <t>ФОП "Марич Б.О." дог.№230 від 18.12.18р.</t>
  </si>
  <si>
    <t>ФОП "Марич Б.О." дог.№231 від 18.12.18р.</t>
  </si>
  <si>
    <t>ТОВ "КРЕО СІНЕРЖІ", дог.№290 від 08.10.2018р.</t>
  </si>
  <si>
    <t xml:space="preserve">ФОП Кожухівський В.В.,дог.№354 від03.12.18р.; ФОП Добреля О.В.,дог.355 від 04.12.18р.; ФОП Добреля О.В.,дог.356 від 04.12.18р.; ФоП Деркач О.В.,дог.№357 від 04.12.18р.; ФОП Кожухівський В.В.,дог.№352 від 27.11.18р.; ФРП Євтух О.Г.,дог.№343 від 27.11.18р.;ФОП Кожухівський В.В.,дог.№344 від 27.11.18р.; ФОП Добреля О.В.,дог.348 від 27.11.18р.; ФОП Добреля О.В.,дог.346 від 27.11.18р.; ФОП Добреля О.В.,дог.347 від 27.11.18р.; ФОП Добреля О.В.,дог.341 від 27.11.18р.; </t>
  </si>
  <si>
    <t>ФОП Круглик Д.А. дог.№365 від 07.12.18</t>
  </si>
  <si>
    <t>ФОП Кратко Ю.О.,дог.№366 від 07.12.18;ФОП Музика М.М.,дог.№361 від 06.12.18р.;ФОП Музика М.М.,дог.№360 від 06.12.18р.; ФОП Іценко Т.В.,дог.№372 від   11.12.18р.;ФОП Круглик Д.А.,дог.№377 від 13.12.18р.; ФОП Ганіч  А.В.,дог.№380 від 17.12.18; ТОВ "Гамаюн", дог.№Г-НМ0002222 від 20.12.18</t>
  </si>
  <si>
    <t>Вик. Колесник Н.В. тел. (0638) 236 70 51</t>
  </si>
  <si>
    <t>Накл.№44 від 07.03.2019</t>
  </si>
  <si>
    <t>Накл.№45 від 07.03.2019</t>
  </si>
  <si>
    <t>Накл.№46 від 07.03.2019</t>
  </si>
  <si>
    <t>Накл.№47 від 07.03.2019</t>
  </si>
  <si>
    <t>Накл.№РН-0000006 від 13.03.2019</t>
  </si>
  <si>
    <t>Накл.№64 від 22.03.19р.</t>
  </si>
  <si>
    <t>Накл.№392 від 19.03.19р.</t>
  </si>
  <si>
    <t>ТОВ"Імперія води" дог. "62 від 02.04.2019р.; ДП Водземпроект" дог. № 04.19 від 02.04.2019 року; ФОП Котченко О.М. дог. № 01.19 від 02.04.2019 року.</t>
  </si>
  <si>
    <t>ФОП Померанцева Т.С. дог. 3 55 від 01.04.2019 року</t>
  </si>
  <si>
    <t>ФОП "Марич"Б.О. дог.№ 141-29.11.18р.; ТОВ "Дитячі та спортивні майданчики" дог. 3 65 від 09.04.2019 року</t>
  </si>
  <si>
    <t>ФОП Котюх І.М. дог. № 44 від 22.04.2019 року</t>
  </si>
  <si>
    <t>накладна № 44 від 22.04.2019 року</t>
  </si>
  <si>
    <t>ТОВ "Дитячі та спортивні майданчики" дог.№66828-24.04.19р.</t>
  </si>
  <si>
    <t>ТОВ "Інтера" дог.№04-03/2019-2 від 09.04.19р. ТОВ "Дитячі та спортивні майданчики" дог.№66930-24.04.19р.</t>
  </si>
  <si>
    <t>ТОВ "Інтера" дог.№04-03/2019-1 від 09.04.19р. ТОВ "Дитячі та спортивні майданчики" дог.№66829-06.05.19р.</t>
  </si>
  <si>
    <t>дог. №48 від 13.03.2019р. ФОП Музика М.М.</t>
  </si>
  <si>
    <t>дог. № 46 від 07.03.2019р. ФОП Ілляшенко А.І.</t>
  </si>
  <si>
    <t>дог. № 47 від 07.03.2019р. ФОП Ілляшенко А.І.</t>
  </si>
  <si>
    <t>Моніторинг стану використання залишків коштів субвенції з державного бюджету місцевим бюджетам на здійснення заходів щодо соціально-економічного розвитку окремих територій станом на 01.07.2019 року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</si>
</sst>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1" fillId="0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2" fontId="5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view="pageBreakPreview" zoomScale="70" zoomScaleNormal="90" zoomScaleSheetLayoutView="70" workbookViewId="0">
      <selection activeCell="I10" sqref="I10"/>
    </sheetView>
  </sheetViews>
  <sheetFormatPr defaultRowHeight="15"/>
  <cols>
    <col min="1" max="1" width="6.28515625" style="1" customWidth="1"/>
    <col min="2" max="2" width="62.28515625" style="1" customWidth="1"/>
    <col min="3" max="3" width="17" style="1" customWidth="1"/>
    <col min="4" max="4" width="15.85546875" style="1" customWidth="1"/>
    <col min="5" max="5" width="16.28515625" style="1" customWidth="1"/>
    <col min="6" max="6" width="12" style="1" hidden="1" customWidth="1"/>
    <col min="7" max="7" width="13.28515625" style="1" hidden="1" customWidth="1"/>
    <col min="8" max="8" width="16.140625" style="3" customWidth="1"/>
    <col min="9" max="9" width="16.42578125" style="3" customWidth="1"/>
    <col min="10" max="10" width="14.85546875" style="1" customWidth="1"/>
    <col min="11" max="11" width="14.140625" style="1" customWidth="1"/>
    <col min="12" max="12" width="18.28515625" style="1" hidden="1" customWidth="1"/>
    <col min="13" max="13" width="14" style="1" hidden="1" customWidth="1"/>
    <col min="14" max="16384" width="9.140625" style="1"/>
  </cols>
  <sheetData>
    <row r="1" spans="1:13" ht="61.5" customHeight="1">
      <c r="A1" s="26" t="s">
        <v>84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3.9" customHeight="1">
      <c r="H2" s="2"/>
      <c r="I2" s="2"/>
      <c r="J2" s="2"/>
      <c r="K2" s="2"/>
    </row>
    <row r="3" spans="1:13" ht="45.6" customHeight="1">
      <c r="A3" s="32" t="s">
        <v>1</v>
      </c>
      <c r="B3" s="27" t="s">
        <v>8</v>
      </c>
      <c r="C3" s="27" t="s">
        <v>9</v>
      </c>
      <c r="D3" s="27"/>
      <c r="E3" s="27"/>
      <c r="F3" s="35" t="s">
        <v>4</v>
      </c>
      <c r="G3" s="35" t="s">
        <v>7</v>
      </c>
      <c r="H3" s="31" t="s">
        <v>2</v>
      </c>
      <c r="I3" s="31"/>
      <c r="J3" s="31"/>
      <c r="K3" s="35" t="s">
        <v>6</v>
      </c>
      <c r="L3" s="35" t="s">
        <v>13</v>
      </c>
      <c r="M3" s="31" t="s">
        <v>5</v>
      </c>
    </row>
    <row r="4" spans="1:13" ht="17.25" customHeight="1">
      <c r="A4" s="33"/>
      <c r="B4" s="27"/>
      <c r="C4" s="27" t="s">
        <v>3</v>
      </c>
      <c r="D4" s="28" t="s">
        <v>10</v>
      </c>
      <c r="E4" s="28" t="s">
        <v>11</v>
      </c>
      <c r="F4" s="36"/>
      <c r="G4" s="36"/>
      <c r="H4" s="27" t="s">
        <v>0</v>
      </c>
      <c r="I4" s="27" t="s">
        <v>10</v>
      </c>
      <c r="J4" s="27" t="s">
        <v>12</v>
      </c>
      <c r="K4" s="36"/>
      <c r="L4" s="36"/>
      <c r="M4" s="31"/>
    </row>
    <row r="5" spans="1:13" ht="10.5" hidden="1" customHeight="1">
      <c r="A5" s="33"/>
      <c r="B5" s="27"/>
      <c r="C5" s="27"/>
      <c r="D5" s="29"/>
      <c r="E5" s="29"/>
      <c r="F5" s="36"/>
      <c r="G5" s="36"/>
      <c r="H5" s="27"/>
      <c r="I5" s="27"/>
      <c r="J5" s="27"/>
      <c r="K5" s="36"/>
      <c r="L5" s="36"/>
      <c r="M5" s="31"/>
    </row>
    <row r="6" spans="1:13" s="3" customFormat="1" ht="66.75" customHeight="1">
      <c r="A6" s="34"/>
      <c r="B6" s="27"/>
      <c r="C6" s="27"/>
      <c r="D6" s="30"/>
      <c r="E6" s="30"/>
      <c r="F6" s="37"/>
      <c r="G6" s="37"/>
      <c r="H6" s="27"/>
      <c r="I6" s="27"/>
      <c r="J6" s="27"/>
      <c r="K6" s="37"/>
      <c r="L6" s="37"/>
      <c r="M6" s="31"/>
    </row>
    <row r="7" spans="1:13" ht="1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ht="40.5" customHeight="1">
      <c r="A8" s="4"/>
      <c r="B8" s="10" t="s">
        <v>16</v>
      </c>
      <c r="C8" s="12">
        <f>C9+C31+C33+C43</f>
        <v>6052.4775900000004</v>
      </c>
      <c r="D8" s="12">
        <f t="shared" ref="D8:K8" si="0">D9+D31+D33+D43</f>
        <v>5876.1905900000002</v>
      </c>
      <c r="E8" s="12">
        <f t="shared" si="0"/>
        <v>176.28700000000001</v>
      </c>
      <c r="F8" s="12"/>
      <c r="G8" s="12">
        <f>G9+F31+F33+G43</f>
        <v>0</v>
      </c>
      <c r="H8" s="12">
        <f t="shared" si="0"/>
        <v>1399.33997</v>
      </c>
      <c r="I8" s="12">
        <f t="shared" si="0"/>
        <v>1349.87426</v>
      </c>
      <c r="J8" s="12">
        <f t="shared" si="0"/>
        <v>49.465710000000009</v>
      </c>
      <c r="K8" s="12">
        <f t="shared" si="0"/>
        <v>0.23450000000000001</v>
      </c>
      <c r="L8" s="8"/>
      <c r="M8" s="6"/>
    </row>
    <row r="9" spans="1:13" ht="40.5">
      <c r="A9" s="5">
        <v>1</v>
      </c>
      <c r="B9" s="11" t="s">
        <v>17</v>
      </c>
      <c r="C9" s="13">
        <f>D9+E9</f>
        <v>5858.0156399999996</v>
      </c>
      <c r="D9" s="13">
        <f>D10+D11+D12+D13+D14+D15+D16+D17+D18+D19+D20+D21+D22+D23+D24+D25+D26+D27+D28+D29+D30</f>
        <v>5687.39264</v>
      </c>
      <c r="E9" s="13">
        <f>E10+E11+E12+E13+E14+E15+E16+E17+E18+E19+E20+E21+E22+E23+E24+E25+E26+E27+E28+E29+E30</f>
        <v>170.62299999999999</v>
      </c>
      <c r="F9" s="13"/>
      <c r="G9" s="13"/>
      <c r="H9" s="13">
        <f>I9+J9</f>
        <v>1217.2390700000001</v>
      </c>
      <c r="I9" s="13">
        <f>I10+I11+I12+I13+I14+I15+I16+I17+I18+I19+I20+I21+I22+I23+I24+I25+I26+I27+I28+I29+I30</f>
        <v>1173.07728</v>
      </c>
      <c r="J9" s="13">
        <f>J10+J11+J12+J13+J14+J15+J16+J17+J18+J19+J20+J21+J22+J23+J24+J25+J26+J27+J28+J29+J30</f>
        <v>44.161790000000003</v>
      </c>
      <c r="K9" s="13">
        <f>K10+K11+K12+K13+K14+K15+K16+K17+K18+K19+K20+K21+K22+K23+K24+K25+K26+K27+K28+K29+K30</f>
        <v>0</v>
      </c>
      <c r="L9" s="7">
        <f>L10+L11+L12+L13+L14+L15+L16+L17+L18+L19+L20+L21+L22+L23+L24+L25+L26+L27+L28+L29+L30</f>
        <v>0</v>
      </c>
      <c r="M9" s="6"/>
    </row>
    <row r="10" spans="1:13" ht="109.5" customHeight="1">
      <c r="A10" s="5">
        <v>2</v>
      </c>
      <c r="B10" s="20" t="s">
        <v>18</v>
      </c>
      <c r="C10" s="14">
        <f>D10+E10</f>
        <v>3.3443900000000002</v>
      </c>
      <c r="D10" s="15">
        <v>3.2473900000000002</v>
      </c>
      <c r="E10" s="14">
        <v>9.7000000000000003E-2</v>
      </c>
      <c r="F10" s="17" t="s">
        <v>54</v>
      </c>
      <c r="G10" s="14"/>
      <c r="H10" s="15"/>
      <c r="I10" s="15"/>
      <c r="J10" s="14"/>
      <c r="K10" s="14"/>
      <c r="L10" s="6"/>
      <c r="M10" s="6"/>
    </row>
    <row r="11" spans="1:13" ht="242.25" customHeight="1">
      <c r="A11" s="5">
        <v>3</v>
      </c>
      <c r="B11" s="21" t="s">
        <v>19</v>
      </c>
      <c r="C11" s="14">
        <f t="shared" ref="C11:C44" si="1">D11+E11</f>
        <v>583.08299999999997</v>
      </c>
      <c r="D11" s="15">
        <v>566.1</v>
      </c>
      <c r="E11" s="14">
        <v>16.983000000000001</v>
      </c>
      <c r="F11" s="17" t="s">
        <v>55</v>
      </c>
      <c r="G11" s="14">
        <v>569</v>
      </c>
      <c r="H11" s="15">
        <f>I11+J11</f>
        <v>160.21379999999999</v>
      </c>
      <c r="I11" s="18">
        <f>155.54737</f>
        <v>155.54737</v>
      </c>
      <c r="J11" s="18">
        <f>4.66643</f>
        <v>4.6664300000000001</v>
      </c>
      <c r="K11" s="14"/>
      <c r="L11" s="6"/>
      <c r="M11" s="6"/>
    </row>
    <row r="12" spans="1:13" ht="87" customHeight="1">
      <c r="A12" s="5">
        <v>4</v>
      </c>
      <c r="B12" s="20" t="s">
        <v>20</v>
      </c>
      <c r="C12" s="14">
        <f t="shared" si="1"/>
        <v>495</v>
      </c>
      <c r="D12" s="15">
        <v>480.58251999999999</v>
      </c>
      <c r="E12" s="14">
        <v>14.417479999999999</v>
      </c>
      <c r="F12" s="17" t="s">
        <v>75</v>
      </c>
      <c r="G12" s="14">
        <v>469.68144999999998</v>
      </c>
      <c r="H12" s="15">
        <f>I12+J12</f>
        <v>353.55965000000003</v>
      </c>
      <c r="I12" s="15">
        <f>136.80042+206.46136</f>
        <v>343.26178000000004</v>
      </c>
      <c r="J12" s="14">
        <f>4.10402+6.19385</f>
        <v>10.29787</v>
      </c>
      <c r="K12" s="14"/>
      <c r="L12" s="6"/>
      <c r="M12" s="6"/>
    </row>
    <row r="13" spans="1:13" ht="118.5" customHeight="1">
      <c r="A13" s="5">
        <v>5</v>
      </c>
      <c r="B13" s="20" t="s">
        <v>21</v>
      </c>
      <c r="C13" s="14">
        <f t="shared" si="1"/>
        <v>295.81297000000001</v>
      </c>
      <c r="D13" s="15">
        <v>287.19706000000002</v>
      </c>
      <c r="E13" s="14">
        <v>8.6159099999999995</v>
      </c>
      <c r="F13" s="17" t="s">
        <v>53</v>
      </c>
      <c r="G13" s="14"/>
      <c r="H13" s="15"/>
      <c r="I13" s="15"/>
      <c r="J13" s="14"/>
      <c r="K13" s="14"/>
      <c r="L13" s="6"/>
      <c r="M13" s="6"/>
    </row>
    <row r="14" spans="1:13" ht="91.5" customHeight="1">
      <c r="A14" s="5">
        <v>6</v>
      </c>
      <c r="B14" s="20" t="s">
        <v>22</v>
      </c>
      <c r="C14" s="14">
        <f t="shared" si="1"/>
        <v>69.996249999999989</v>
      </c>
      <c r="D14" s="15">
        <v>67.955929999999995</v>
      </c>
      <c r="E14" s="14">
        <v>2.0403199999999999</v>
      </c>
      <c r="F14" s="17" t="s">
        <v>56</v>
      </c>
      <c r="G14" s="14"/>
      <c r="H14" s="15"/>
      <c r="I14" s="15"/>
      <c r="J14" s="14"/>
      <c r="K14" s="14"/>
      <c r="L14" s="6"/>
      <c r="M14" s="6"/>
    </row>
    <row r="15" spans="1:13" ht="100.5" customHeight="1">
      <c r="A15" s="5">
        <v>7</v>
      </c>
      <c r="B15" s="20" t="s">
        <v>23</v>
      </c>
      <c r="C15" s="14">
        <f t="shared" si="1"/>
        <v>120.10001</v>
      </c>
      <c r="D15" s="15">
        <v>116.60195</v>
      </c>
      <c r="E15" s="14">
        <v>3.4980600000000002</v>
      </c>
      <c r="F15" s="17" t="s">
        <v>57</v>
      </c>
      <c r="G15" s="14">
        <v>113.515</v>
      </c>
      <c r="H15" s="15">
        <f t="shared" ref="H15:H20" si="2">I15+J15</f>
        <v>34.054499999999997</v>
      </c>
      <c r="I15" s="15">
        <f>34.0545</f>
        <v>34.054499999999997</v>
      </c>
      <c r="J15" s="14"/>
      <c r="K15" s="14"/>
      <c r="L15" s="6"/>
      <c r="M15" s="6"/>
    </row>
    <row r="16" spans="1:13" ht="107.25" customHeight="1">
      <c r="A16" s="5">
        <v>8</v>
      </c>
      <c r="B16" s="20" t="s">
        <v>24</v>
      </c>
      <c r="C16" s="14">
        <f t="shared" si="1"/>
        <v>144.10001</v>
      </c>
      <c r="D16" s="15">
        <v>139.90291999999999</v>
      </c>
      <c r="E16" s="14">
        <v>4.1970900000000002</v>
      </c>
      <c r="F16" s="17" t="s">
        <v>58</v>
      </c>
      <c r="G16" s="14"/>
      <c r="H16" s="15">
        <f t="shared" si="2"/>
        <v>143.72600000000003</v>
      </c>
      <c r="I16" s="15">
        <f>136.87961+2.66019</f>
        <v>139.53980000000001</v>
      </c>
      <c r="J16" s="14">
        <f>0.07981+4.10639</f>
        <v>4.1862000000000004</v>
      </c>
      <c r="K16" s="14"/>
      <c r="L16" s="6"/>
      <c r="M16" s="6"/>
    </row>
    <row r="17" spans="1:13" ht="92.25" customHeight="1">
      <c r="A17" s="5">
        <v>9</v>
      </c>
      <c r="B17" s="20" t="s">
        <v>25</v>
      </c>
      <c r="C17" s="14">
        <f t="shared" si="1"/>
        <v>240.25</v>
      </c>
      <c r="D17" s="15">
        <v>233.25243</v>
      </c>
      <c r="E17" s="14">
        <v>6.9975699999999996</v>
      </c>
      <c r="F17" s="17" t="s">
        <v>59</v>
      </c>
      <c r="G17" s="14">
        <f>H17</f>
        <v>0</v>
      </c>
      <c r="H17" s="15">
        <f t="shared" si="2"/>
        <v>0</v>
      </c>
      <c r="I17" s="15"/>
      <c r="J17" s="14"/>
      <c r="K17" s="14"/>
      <c r="L17" s="6"/>
      <c r="M17" s="6"/>
    </row>
    <row r="18" spans="1:13" ht="90.75" customHeight="1">
      <c r="A18" s="5">
        <v>10</v>
      </c>
      <c r="B18" s="20" t="s">
        <v>26</v>
      </c>
      <c r="C18" s="14">
        <f t="shared" si="1"/>
        <v>115.31</v>
      </c>
      <c r="D18" s="15">
        <v>111.95146</v>
      </c>
      <c r="E18" s="14">
        <v>3.3585400000000001</v>
      </c>
      <c r="F18" s="17" t="s">
        <v>60</v>
      </c>
      <c r="G18" s="14"/>
      <c r="H18" s="15">
        <f t="shared" si="2"/>
        <v>115.01689999999999</v>
      </c>
      <c r="I18" s="15">
        <f>109.58058+2.08631</f>
        <v>111.66689</v>
      </c>
      <c r="J18" s="14">
        <f>0.06259+3.28742</f>
        <v>3.3500100000000002</v>
      </c>
      <c r="K18" s="14"/>
      <c r="L18" s="6"/>
      <c r="M18" s="6"/>
    </row>
    <row r="19" spans="1:13" ht="94.5" customHeight="1">
      <c r="A19" s="5">
        <v>11</v>
      </c>
      <c r="B19" s="20" t="s">
        <v>27</v>
      </c>
      <c r="C19" s="14">
        <f t="shared" si="1"/>
        <v>1996.14</v>
      </c>
      <c r="D19" s="15">
        <v>1938</v>
      </c>
      <c r="E19" s="14">
        <v>58.14</v>
      </c>
      <c r="F19" s="19" t="s">
        <v>73</v>
      </c>
      <c r="G19" s="14">
        <f>33.956+14.15562+49.99421</f>
        <v>98.105829999999997</v>
      </c>
      <c r="H19" s="15">
        <f t="shared" si="2"/>
        <v>97.745870000000011</v>
      </c>
      <c r="I19" s="15">
        <f>33.59604+14.99826+33.53981</f>
        <v>82.134110000000007</v>
      </c>
      <c r="J19" s="14">
        <f>14.15562+1.45614</f>
        <v>15.61176</v>
      </c>
      <c r="K19" s="14"/>
      <c r="L19" s="6"/>
      <c r="M19" s="6"/>
    </row>
    <row r="20" spans="1:13" ht="102" customHeight="1">
      <c r="A20" s="5">
        <v>12</v>
      </c>
      <c r="B20" s="20" t="s">
        <v>28</v>
      </c>
      <c r="C20" s="14">
        <f t="shared" si="1"/>
        <v>96.100009999999997</v>
      </c>
      <c r="D20" s="15">
        <v>93.300979999999996</v>
      </c>
      <c r="E20" s="14">
        <v>2.7990300000000001</v>
      </c>
      <c r="F20" s="19" t="s">
        <v>78</v>
      </c>
      <c r="G20" s="14">
        <f>90.83</f>
        <v>90.83</v>
      </c>
      <c r="H20" s="15">
        <f t="shared" si="2"/>
        <v>27.248999999999999</v>
      </c>
      <c r="I20" s="15">
        <f>27.249</f>
        <v>27.248999999999999</v>
      </c>
      <c r="J20" s="14"/>
      <c r="K20" s="14"/>
      <c r="L20" s="6"/>
      <c r="M20" s="6"/>
    </row>
    <row r="21" spans="1:13" ht="81.75" customHeight="1">
      <c r="A21" s="5">
        <v>13</v>
      </c>
      <c r="B21" s="20" t="s">
        <v>29</v>
      </c>
      <c r="C21" s="14">
        <f t="shared" si="1"/>
        <v>808.55</v>
      </c>
      <c r="D21" s="15">
        <v>785</v>
      </c>
      <c r="E21" s="14">
        <v>23.55</v>
      </c>
      <c r="F21" s="14"/>
      <c r="G21" s="14"/>
      <c r="H21" s="15"/>
      <c r="I21" s="15"/>
      <c r="J21" s="14"/>
      <c r="K21" s="14"/>
      <c r="L21" s="6"/>
      <c r="M21" s="6"/>
    </row>
    <row r="22" spans="1:13" ht="86.25" customHeight="1">
      <c r="A22" s="5">
        <v>14</v>
      </c>
      <c r="B22" s="20" t="s">
        <v>30</v>
      </c>
      <c r="C22" s="14">
        <f t="shared" si="1"/>
        <v>195.7</v>
      </c>
      <c r="D22" s="15">
        <v>190</v>
      </c>
      <c r="E22" s="14">
        <v>5.7</v>
      </c>
      <c r="F22" s="19" t="s">
        <v>74</v>
      </c>
      <c r="G22" s="14">
        <v>195.7</v>
      </c>
      <c r="H22" s="15">
        <f>I22+J22</f>
        <v>195.7</v>
      </c>
      <c r="I22" s="15">
        <v>190</v>
      </c>
      <c r="J22" s="14">
        <v>5.7</v>
      </c>
      <c r="K22" s="14"/>
      <c r="L22" s="6"/>
      <c r="M22" s="6"/>
    </row>
    <row r="23" spans="1:13" ht="119.25" customHeight="1">
      <c r="A23" s="5">
        <v>15</v>
      </c>
      <c r="B23" s="20" t="s">
        <v>31</v>
      </c>
      <c r="C23" s="14">
        <f t="shared" si="1"/>
        <v>135.75400000000002</v>
      </c>
      <c r="D23" s="15">
        <v>131.80000000000001</v>
      </c>
      <c r="E23" s="14">
        <v>3.9540000000000002</v>
      </c>
      <c r="F23" s="19" t="s">
        <v>79</v>
      </c>
      <c r="G23" s="14">
        <f>6+173.85601</f>
        <v>179.85601</v>
      </c>
      <c r="H23" s="15">
        <f>I23+J23</f>
        <v>58.156799999999997</v>
      </c>
      <c r="I23" s="15">
        <f>5.82524+52.1568</f>
        <v>57.982039999999998</v>
      </c>
      <c r="J23" s="14">
        <f>0.17476</f>
        <v>0.17476</v>
      </c>
      <c r="K23" s="14"/>
      <c r="L23" s="6"/>
      <c r="M23" s="6"/>
    </row>
    <row r="24" spans="1:13" ht="97.5" customHeight="1">
      <c r="A24" s="5">
        <v>16</v>
      </c>
      <c r="B24" s="20" t="s">
        <v>32</v>
      </c>
      <c r="C24" s="14">
        <f t="shared" si="1"/>
        <v>63.86</v>
      </c>
      <c r="D24" s="15">
        <v>62</v>
      </c>
      <c r="E24" s="14">
        <v>1.86</v>
      </c>
      <c r="F24" s="14"/>
      <c r="G24" s="14"/>
      <c r="H24" s="15">
        <f>I24+J24</f>
        <v>0</v>
      </c>
      <c r="I24" s="15"/>
      <c r="J24" s="14"/>
      <c r="K24" s="14"/>
      <c r="L24" s="6"/>
      <c r="M24" s="6"/>
    </row>
    <row r="25" spans="1:13" ht="81.75" customHeight="1">
      <c r="A25" s="5">
        <v>17</v>
      </c>
      <c r="B25" s="22" t="s">
        <v>33</v>
      </c>
      <c r="C25" s="14">
        <f t="shared" si="1"/>
        <v>63.86</v>
      </c>
      <c r="D25" s="15">
        <v>62</v>
      </c>
      <c r="E25" s="14">
        <v>1.86</v>
      </c>
      <c r="F25" s="14"/>
      <c r="G25" s="14"/>
      <c r="H25" s="15">
        <f>I25+J25</f>
        <v>0</v>
      </c>
      <c r="I25" s="15"/>
      <c r="J25" s="14"/>
      <c r="K25" s="14"/>
      <c r="L25" s="6"/>
      <c r="M25" s="6"/>
    </row>
    <row r="26" spans="1:13" ht="90.75" customHeight="1">
      <c r="A26" s="5">
        <v>18</v>
      </c>
      <c r="B26" s="22" t="s">
        <v>34</v>
      </c>
      <c r="C26" s="14">
        <f t="shared" si="1"/>
        <v>95.79</v>
      </c>
      <c r="D26" s="15">
        <v>93</v>
      </c>
      <c r="E26" s="14">
        <v>2.79</v>
      </c>
      <c r="F26" s="19" t="s">
        <v>80</v>
      </c>
      <c r="G26" s="14">
        <f>6+86.05517</f>
        <v>92.055170000000004</v>
      </c>
      <c r="H26" s="15">
        <f>I26+J26</f>
        <v>31.816549999999999</v>
      </c>
      <c r="I26" s="15">
        <f>5.82524+25.81655</f>
        <v>31.64179</v>
      </c>
      <c r="J26" s="14">
        <f>0.17476</f>
        <v>0.17476</v>
      </c>
      <c r="K26" s="14"/>
      <c r="L26" s="6"/>
      <c r="M26" s="6"/>
    </row>
    <row r="27" spans="1:13" ht="90" customHeight="1">
      <c r="A27" s="5">
        <v>19</v>
      </c>
      <c r="B27" s="22" t="s">
        <v>35</v>
      </c>
      <c r="C27" s="14">
        <f t="shared" si="1"/>
        <v>79.825000000000003</v>
      </c>
      <c r="D27" s="15">
        <v>77.5</v>
      </c>
      <c r="E27" s="14">
        <v>2.3250000000000002</v>
      </c>
      <c r="F27" s="14"/>
      <c r="G27" s="14"/>
      <c r="H27" s="15"/>
      <c r="I27" s="15"/>
      <c r="J27" s="14"/>
      <c r="K27" s="14"/>
      <c r="L27" s="6"/>
      <c r="M27" s="6"/>
    </row>
    <row r="28" spans="1:13" ht="93.75" customHeight="1">
      <c r="A28" s="5">
        <v>20</v>
      </c>
      <c r="B28" s="22" t="s">
        <v>36</v>
      </c>
      <c r="C28" s="14">
        <f t="shared" si="1"/>
        <v>79.825000000000003</v>
      </c>
      <c r="D28" s="15">
        <v>77.5</v>
      </c>
      <c r="E28" s="14">
        <v>2.3250000000000002</v>
      </c>
      <c r="F28" s="14"/>
      <c r="G28" s="14"/>
      <c r="H28" s="15"/>
      <c r="I28" s="15"/>
      <c r="J28" s="14"/>
      <c r="K28" s="14"/>
      <c r="L28" s="6"/>
      <c r="M28" s="6"/>
    </row>
    <row r="29" spans="1:13" ht="92.25" customHeight="1">
      <c r="A29" s="5">
        <v>21</v>
      </c>
      <c r="B29" s="22" t="s">
        <v>37</v>
      </c>
      <c r="C29" s="14">
        <f t="shared" si="1"/>
        <v>79.825000000000003</v>
      </c>
      <c r="D29" s="15">
        <v>77.5</v>
      </c>
      <c r="E29" s="14">
        <v>2.3250000000000002</v>
      </c>
      <c r="F29" s="14"/>
      <c r="G29" s="14"/>
      <c r="H29" s="15"/>
      <c r="I29" s="15"/>
      <c r="J29" s="14"/>
      <c r="K29" s="14"/>
      <c r="L29" s="6"/>
      <c r="M29" s="6"/>
    </row>
    <row r="30" spans="1:13" ht="92.25" customHeight="1">
      <c r="A30" s="5">
        <v>22</v>
      </c>
      <c r="B30" s="22" t="s">
        <v>38</v>
      </c>
      <c r="C30" s="14">
        <f t="shared" si="1"/>
        <v>95.79</v>
      </c>
      <c r="D30" s="15">
        <v>93</v>
      </c>
      <c r="E30" s="14">
        <v>2.79</v>
      </c>
      <c r="F30" s="14"/>
      <c r="G30" s="14"/>
      <c r="H30" s="15"/>
      <c r="I30" s="15"/>
      <c r="J30" s="14"/>
      <c r="K30" s="14"/>
      <c r="L30" s="6"/>
      <c r="M30" s="6"/>
    </row>
    <row r="31" spans="1:13" ht="45">
      <c r="A31" s="5">
        <v>23</v>
      </c>
      <c r="B31" s="23" t="s">
        <v>39</v>
      </c>
      <c r="C31" s="16">
        <f t="shared" si="1"/>
        <v>0</v>
      </c>
      <c r="D31" s="13">
        <f>D32</f>
        <v>0</v>
      </c>
      <c r="E31" s="13">
        <f t="shared" ref="E31:L31" si="3">E32</f>
        <v>0</v>
      </c>
      <c r="F31" s="13">
        <f>F32</f>
        <v>0</v>
      </c>
      <c r="G31" s="16"/>
      <c r="H31" s="13">
        <f t="shared" si="3"/>
        <v>0</v>
      </c>
      <c r="I31" s="13">
        <f t="shared" si="3"/>
        <v>0</v>
      </c>
      <c r="J31" s="13">
        <f t="shared" si="3"/>
        <v>0</v>
      </c>
      <c r="K31" s="13">
        <f t="shared" si="3"/>
        <v>6.3400000000000001E-3</v>
      </c>
      <c r="L31" s="7">
        <f t="shared" si="3"/>
        <v>0</v>
      </c>
      <c r="M31" s="6"/>
    </row>
    <row r="32" spans="1:13" ht="140.25" customHeight="1">
      <c r="A32" s="5">
        <v>24</v>
      </c>
      <c r="B32" s="20" t="s">
        <v>40</v>
      </c>
      <c r="C32" s="14">
        <f t="shared" si="1"/>
        <v>0</v>
      </c>
      <c r="D32" s="15"/>
      <c r="E32" s="14"/>
      <c r="F32" s="14"/>
      <c r="G32" s="14"/>
      <c r="H32" s="15"/>
      <c r="I32" s="15"/>
      <c r="J32" s="14"/>
      <c r="K32" s="14">
        <v>6.3400000000000001E-3</v>
      </c>
      <c r="L32" s="6"/>
      <c r="M32" s="6"/>
    </row>
    <row r="33" spans="1:13" ht="45">
      <c r="A33" s="5">
        <v>25</v>
      </c>
      <c r="B33" s="23" t="s">
        <v>41</v>
      </c>
      <c r="C33" s="16">
        <f t="shared" si="1"/>
        <v>146.56695000000002</v>
      </c>
      <c r="D33" s="13">
        <f>D34+D35+D36+D37+D38+D39+D40+D41+D42</f>
        <v>142.29795000000001</v>
      </c>
      <c r="E33" s="13">
        <f>E34+E35+E36+E37+E38+E39+E40+E41+E42</f>
        <v>4.2690000000000001</v>
      </c>
      <c r="F33" s="13"/>
      <c r="G33" s="16"/>
      <c r="H33" s="13">
        <f>H34+H35+H36+H37+H38+H39+H40+H41+H42</f>
        <v>134.20589999999999</v>
      </c>
      <c r="I33" s="13">
        <f>I34+I35+I36+I37+I38+I39+I40+I41+I42</f>
        <v>130.29698000000002</v>
      </c>
      <c r="J33" s="13">
        <f>J34+J35+J36+J37+J38+J39+J40+J41+J42</f>
        <v>3.9089200000000002</v>
      </c>
      <c r="K33" s="13">
        <f>K34+K35+K36+K37+K38+K39+K40+K41+K42</f>
        <v>0.22816</v>
      </c>
      <c r="L33" s="7"/>
      <c r="M33" s="6"/>
    </row>
    <row r="34" spans="1:13" ht="164.25" customHeight="1">
      <c r="A34" s="5">
        <v>26</v>
      </c>
      <c r="B34" s="24" t="s">
        <v>42</v>
      </c>
      <c r="C34" s="14">
        <f t="shared" si="1"/>
        <v>0</v>
      </c>
      <c r="D34" s="15"/>
      <c r="E34" s="14"/>
      <c r="F34" s="14"/>
      <c r="G34" s="14"/>
      <c r="H34" s="15"/>
      <c r="I34" s="15"/>
      <c r="J34" s="14"/>
      <c r="K34" s="14">
        <v>0.22816</v>
      </c>
      <c r="L34" s="6"/>
      <c r="M34" s="6"/>
    </row>
    <row r="35" spans="1:13" ht="150" customHeight="1">
      <c r="A35" s="5">
        <v>27</v>
      </c>
      <c r="B35" s="24" t="s">
        <v>43</v>
      </c>
      <c r="C35" s="14">
        <f t="shared" si="1"/>
        <v>6.2610000000000001</v>
      </c>
      <c r="D35" s="15">
        <v>6.07864</v>
      </c>
      <c r="E35" s="14">
        <v>0.18235999999999999</v>
      </c>
      <c r="F35" s="17" t="s">
        <v>61</v>
      </c>
      <c r="G35" s="14"/>
      <c r="H35" s="15"/>
      <c r="I35" s="15"/>
      <c r="J35" s="14"/>
      <c r="K35" s="14"/>
      <c r="L35" s="6"/>
      <c r="M35" s="6"/>
    </row>
    <row r="36" spans="1:13" ht="94.5" customHeight="1">
      <c r="A36" s="5">
        <v>28</v>
      </c>
      <c r="B36" s="20" t="s">
        <v>44</v>
      </c>
      <c r="C36" s="14">
        <f t="shared" si="1"/>
        <v>8.5709</v>
      </c>
      <c r="D36" s="15">
        <v>8.3212600000000005</v>
      </c>
      <c r="E36" s="14">
        <v>0.24964</v>
      </c>
      <c r="F36" s="17" t="s">
        <v>62</v>
      </c>
      <c r="G36" s="14"/>
      <c r="H36" s="15">
        <f t="shared" ref="H36:H42" si="4">I36+J36</f>
        <v>8.5709</v>
      </c>
      <c r="I36" s="15">
        <f>8.32126</f>
        <v>8.3212600000000005</v>
      </c>
      <c r="J36" s="15">
        <f>0.24964</f>
        <v>0.24964</v>
      </c>
      <c r="K36" s="14"/>
      <c r="L36" s="9" t="s">
        <v>71</v>
      </c>
      <c r="M36" s="6"/>
    </row>
    <row r="37" spans="1:13" ht="114.75" customHeight="1">
      <c r="A37" s="5">
        <v>29</v>
      </c>
      <c r="B37" s="20" t="s">
        <v>45</v>
      </c>
      <c r="C37" s="14">
        <f t="shared" si="1"/>
        <v>10.3</v>
      </c>
      <c r="D37" s="15">
        <v>10</v>
      </c>
      <c r="E37" s="14">
        <v>0.3</v>
      </c>
      <c r="F37" s="14"/>
      <c r="G37" s="14"/>
      <c r="H37" s="15">
        <f t="shared" si="4"/>
        <v>10.3</v>
      </c>
      <c r="I37" s="15">
        <v>10</v>
      </c>
      <c r="J37" s="15">
        <v>0.3</v>
      </c>
      <c r="K37" s="14"/>
      <c r="L37" s="9" t="s">
        <v>66</v>
      </c>
      <c r="M37" s="6"/>
    </row>
    <row r="38" spans="1:13" ht="131.25" customHeight="1">
      <c r="A38" s="5"/>
      <c r="B38" s="20" t="s">
        <v>46</v>
      </c>
      <c r="C38" s="14">
        <f t="shared" si="1"/>
        <v>9.1</v>
      </c>
      <c r="D38" s="15">
        <v>8.8349499999999992</v>
      </c>
      <c r="E38" s="14">
        <v>0.26505000000000001</v>
      </c>
      <c r="F38" s="17" t="s">
        <v>63</v>
      </c>
      <c r="G38" s="14"/>
      <c r="H38" s="15">
        <f t="shared" si="4"/>
        <v>9.1</v>
      </c>
      <c r="I38" s="15">
        <v>8.8349499999999992</v>
      </c>
      <c r="J38" s="15">
        <v>0.26505000000000001</v>
      </c>
      <c r="K38" s="14"/>
      <c r="L38" s="9" t="s">
        <v>67</v>
      </c>
      <c r="M38" s="6"/>
    </row>
    <row r="39" spans="1:13" ht="107.25" customHeight="1">
      <c r="A39" s="5"/>
      <c r="B39" s="20" t="s">
        <v>47</v>
      </c>
      <c r="C39" s="14">
        <f t="shared" si="1"/>
        <v>20.6</v>
      </c>
      <c r="D39" s="15">
        <v>20</v>
      </c>
      <c r="E39" s="14">
        <v>0.6</v>
      </c>
      <c r="F39" s="19" t="s">
        <v>82</v>
      </c>
      <c r="G39" s="14"/>
      <c r="H39" s="15">
        <f t="shared" si="4"/>
        <v>20.6</v>
      </c>
      <c r="I39" s="15">
        <v>20</v>
      </c>
      <c r="J39" s="15">
        <v>0.6</v>
      </c>
      <c r="K39" s="14"/>
      <c r="L39" s="9" t="s">
        <v>68</v>
      </c>
      <c r="M39" s="6"/>
    </row>
    <row r="40" spans="1:13" ht="105.75" customHeight="1">
      <c r="A40" s="5"/>
      <c r="B40" s="20" t="s">
        <v>48</v>
      </c>
      <c r="C40" s="14">
        <f t="shared" si="1"/>
        <v>20.6</v>
      </c>
      <c r="D40" s="15">
        <v>20</v>
      </c>
      <c r="E40" s="14">
        <v>0.6</v>
      </c>
      <c r="F40" s="19" t="s">
        <v>83</v>
      </c>
      <c r="G40" s="14"/>
      <c r="H40" s="15">
        <f t="shared" si="4"/>
        <v>14.5</v>
      </c>
      <c r="I40" s="15">
        <v>14.077669999999999</v>
      </c>
      <c r="J40" s="15">
        <v>0.42232999999999998</v>
      </c>
      <c r="K40" s="14"/>
      <c r="L40" s="9" t="s">
        <v>69</v>
      </c>
      <c r="M40" s="6"/>
    </row>
    <row r="41" spans="1:13" ht="84" customHeight="1">
      <c r="A41" s="5"/>
      <c r="B41" s="20" t="s">
        <v>49</v>
      </c>
      <c r="C41" s="14">
        <f t="shared" si="1"/>
        <v>9.3350500000000007</v>
      </c>
      <c r="D41" s="15">
        <v>9.0631000000000004</v>
      </c>
      <c r="E41" s="14">
        <v>0.27195000000000003</v>
      </c>
      <c r="F41" s="17" t="s">
        <v>64</v>
      </c>
      <c r="G41" s="14"/>
      <c r="H41" s="15">
        <f t="shared" si="4"/>
        <v>9.3350000000000009</v>
      </c>
      <c r="I41" s="15">
        <v>9.0631000000000004</v>
      </c>
      <c r="J41" s="15">
        <v>0.27189999999999998</v>
      </c>
      <c r="K41" s="14"/>
      <c r="L41" s="9" t="s">
        <v>72</v>
      </c>
      <c r="M41" s="6"/>
    </row>
    <row r="42" spans="1:13" ht="147" customHeight="1">
      <c r="A42" s="5">
        <v>30</v>
      </c>
      <c r="B42" s="20" t="s">
        <v>50</v>
      </c>
      <c r="C42" s="14">
        <f t="shared" si="1"/>
        <v>61.8</v>
      </c>
      <c r="D42" s="15">
        <v>60</v>
      </c>
      <c r="E42" s="14">
        <v>1.8</v>
      </c>
      <c r="F42" s="19" t="s">
        <v>81</v>
      </c>
      <c r="G42" s="19"/>
      <c r="H42" s="15">
        <f t="shared" si="4"/>
        <v>61.8</v>
      </c>
      <c r="I42" s="15">
        <v>60</v>
      </c>
      <c r="J42" s="15">
        <v>1.8</v>
      </c>
      <c r="K42" s="14"/>
      <c r="L42" s="9" t="s">
        <v>70</v>
      </c>
      <c r="M42" s="6"/>
    </row>
    <row r="43" spans="1:13" ht="81.75" customHeight="1">
      <c r="A43" s="6"/>
      <c r="B43" s="23" t="s">
        <v>51</v>
      </c>
      <c r="C43" s="16">
        <f t="shared" si="1"/>
        <v>47.895000000000003</v>
      </c>
      <c r="D43" s="13">
        <f>D44</f>
        <v>46.5</v>
      </c>
      <c r="E43" s="13">
        <f>E44</f>
        <v>1.395</v>
      </c>
      <c r="F43" s="13" t="str">
        <f t="shared" ref="F43:K43" si="5">F44</f>
        <v>ФОП Котюх І.М. дог. № 44 від 22.04.2019 року</v>
      </c>
      <c r="G43" s="13">
        <f t="shared" si="5"/>
        <v>0</v>
      </c>
      <c r="H43" s="13">
        <f t="shared" si="5"/>
        <v>47.895000000000003</v>
      </c>
      <c r="I43" s="13">
        <f t="shared" si="5"/>
        <v>46.5</v>
      </c>
      <c r="J43" s="13">
        <f t="shared" si="5"/>
        <v>1.395</v>
      </c>
      <c r="K43" s="13">
        <f t="shared" si="5"/>
        <v>0</v>
      </c>
      <c r="L43" s="7"/>
    </row>
    <row r="44" spans="1:13" ht="73.5" customHeight="1">
      <c r="A44" s="6"/>
      <c r="B44" s="20" t="s">
        <v>52</v>
      </c>
      <c r="C44" s="14">
        <f t="shared" si="1"/>
        <v>47.895000000000003</v>
      </c>
      <c r="D44" s="15">
        <v>46.5</v>
      </c>
      <c r="E44" s="14">
        <v>1.395</v>
      </c>
      <c r="F44" s="19" t="s">
        <v>76</v>
      </c>
      <c r="G44" s="14"/>
      <c r="H44" s="14">
        <f>I44+J44</f>
        <v>47.895000000000003</v>
      </c>
      <c r="I44" s="14">
        <v>46.5</v>
      </c>
      <c r="J44" s="14">
        <v>1.395</v>
      </c>
      <c r="K44" s="14"/>
      <c r="L44" s="9" t="s">
        <v>77</v>
      </c>
    </row>
    <row r="45" spans="1:13" ht="42.75" customHeight="1">
      <c r="A45" s="6"/>
      <c r="B45" s="39" t="s">
        <v>14</v>
      </c>
      <c r="C45" s="39"/>
      <c r="D45" s="6"/>
      <c r="E45" s="6"/>
      <c r="F45" s="6"/>
      <c r="G45" s="6"/>
      <c r="H45" s="25"/>
      <c r="I45" s="25"/>
      <c r="J45" s="38" t="s">
        <v>15</v>
      </c>
      <c r="K45" s="38"/>
      <c r="L45" s="38"/>
      <c r="M45" s="6"/>
    </row>
    <row r="46" spans="1:13" ht="8.25" hidden="1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ht="30.75" customHeight="1">
      <c r="A47" s="6"/>
      <c r="B47" s="6" t="s">
        <v>65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>
      <c r="H48" s="1"/>
      <c r="I48" s="1"/>
    </row>
    <row r="49" spans="8:9">
      <c r="H49" s="1"/>
      <c r="I49" s="1"/>
    </row>
  </sheetData>
  <mergeCells count="18">
    <mergeCell ref="J45:L45"/>
    <mergeCell ref="B45:C45"/>
    <mergeCell ref="D4:D6"/>
    <mergeCell ref="I4:I6"/>
    <mergeCell ref="L3:L6"/>
    <mergeCell ref="K3:K6"/>
    <mergeCell ref="H3:J3"/>
    <mergeCell ref="H4:H6"/>
    <mergeCell ref="A1:M1"/>
    <mergeCell ref="C4:C6"/>
    <mergeCell ref="E4:E6"/>
    <mergeCell ref="J4:J6"/>
    <mergeCell ref="M3:M6"/>
    <mergeCell ref="A3:A6"/>
    <mergeCell ref="B3:B6"/>
    <mergeCell ref="C3:E3"/>
    <mergeCell ref="F3:F6"/>
    <mergeCell ref="G3:G6"/>
  </mergeCells>
  <phoneticPr fontId="0" type="noConversion"/>
  <printOptions horizontalCentered="1"/>
  <pageMargins left="0" right="0" top="0.35433070866141736" bottom="0.35433070866141736" header="0.31496062992125984" footer="0.31496062992125984"/>
  <pageSetup paperSize="9" scale="7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Яндюк Андрій Анатолійович</dc:creator>
  <cp:lastModifiedBy>Toma</cp:lastModifiedBy>
  <cp:lastPrinted>2019-07-01T11:50:03Z</cp:lastPrinted>
  <dcterms:created xsi:type="dcterms:W3CDTF">2015-09-08T07:01:29Z</dcterms:created>
  <dcterms:modified xsi:type="dcterms:W3CDTF">2019-07-01T11:50:06Z</dcterms:modified>
</cp:coreProperties>
</file>