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esktop\на сайт\"/>
    </mc:Choice>
  </mc:AlternateContent>
  <bookViews>
    <workbookView xWindow="0" yWindow="0" windowWidth="28800" windowHeight="11700"/>
  </bookViews>
  <sheets>
    <sheet name="2020" sheetId="3" r:id="rId1"/>
  </sheets>
  <definedNames>
    <definedName name="_xlnm.Print_Titles" localSheetId="0">'2020'!$6:$7</definedName>
    <definedName name="_xlnm.Print_Area" localSheetId="0">'2020'!$A$1:$M$29</definedName>
  </definedNames>
  <calcPr calcId="162913" fullCalcOnLoad="1"/>
</workbook>
</file>

<file path=xl/calcChain.xml><?xml version="1.0" encoding="utf-8"?>
<calcChain xmlns="http://schemas.openxmlformats.org/spreadsheetml/2006/main">
  <c r="L24" i="3" l="1"/>
  <c r="K24" i="3" s="1"/>
  <c r="J24" i="3"/>
  <c r="J19" i="3"/>
  <c r="I19" i="3" s="1"/>
  <c r="K19" i="3"/>
  <c r="K23" i="3"/>
  <c r="L23" i="3"/>
  <c r="J26" i="3"/>
  <c r="J25" i="3"/>
  <c r="J23" i="3"/>
  <c r="J27" i="3"/>
  <c r="J9" i="3"/>
  <c r="J8" i="3"/>
  <c r="J28" i="3" s="1"/>
  <c r="J12" i="3"/>
  <c r="L12" i="3"/>
  <c r="K10" i="3" s="1"/>
  <c r="J11" i="3"/>
  <c r="J10" i="3"/>
  <c r="L16" i="3"/>
  <c r="L15" i="3"/>
  <c r="L14" i="3"/>
  <c r="K14" i="3" s="1"/>
  <c r="K25" i="3"/>
  <c r="K21" i="3"/>
  <c r="K17" i="3"/>
  <c r="K8" i="3"/>
  <c r="K28" i="3" s="1"/>
  <c r="I24" i="3"/>
  <c r="I21" i="3"/>
  <c r="I17" i="3"/>
  <c r="I14" i="3"/>
  <c r="I25" i="3"/>
  <c r="I10" i="3"/>
  <c r="I8" i="3" l="1"/>
  <c r="I28" i="3" s="1"/>
  <c r="L28" i="3"/>
</calcChain>
</file>

<file path=xl/sharedStrings.xml><?xml version="1.0" encoding="utf-8"?>
<sst xmlns="http://schemas.openxmlformats.org/spreadsheetml/2006/main" count="82" uniqueCount="74">
  <si>
    <t>№ п/п</t>
  </si>
  <si>
    <t>Направлення коштів</t>
  </si>
  <si>
    <t>КПКВ</t>
  </si>
  <si>
    <t>КВК</t>
  </si>
  <si>
    <t>КЕКВ</t>
  </si>
  <si>
    <t>№ листа</t>
  </si>
  <si>
    <t>Назва проекту</t>
  </si>
  <si>
    <t>Сума по КЕКВ</t>
  </si>
  <si>
    <t>Сума, всього</t>
  </si>
  <si>
    <t>Всього</t>
  </si>
  <si>
    <t>02</t>
  </si>
  <si>
    <t>06</t>
  </si>
  <si>
    <t>12</t>
  </si>
  <si>
    <t>Касові видатки</t>
  </si>
  <si>
    <t>Головний розпорядник, відповідальний виконавець</t>
  </si>
  <si>
    <t xml:space="preserve">1.4. «Здоровий спосіб життя – шлях до досконалості» </t>
  </si>
  <si>
    <t>Труби профільні різні- 157 650 . Загострення стрілоподібне 31 500. Коване зобр.лева - 7560.  Коване зобр.квітки- 9 240. Коване закінчення на стовб-3 080. Витратні матеріали 20 000. Фарба, розчинник 20 000. Цемент 3 000. Щебінь 1 000. Пісок 800. Бетонування опор 4 000. Інші витрати (демонтаж старого паркану,монтажні роботи,земляні роботи,транспортні витрати. заробітна плата) 142 000.</t>
  </si>
  <si>
    <t>1.5. «Облаштування привабливої громадської огорожі вздовж вул.Набережної та навколо історичної будівлі в м.Ніжині»</t>
  </si>
  <si>
    <t xml:space="preserve">№ 1.2  «Мобільний ІгроХАБ» </t>
  </si>
  <si>
    <t xml:space="preserve">1.8. «Навчально-розвивальний простір «Sвіт Технологій Майбутнього для початківців» </t>
  </si>
  <si>
    <t>11</t>
  </si>
  <si>
    <t xml:space="preserve">1.3. «Громадський простір в парку відпочинку» </t>
  </si>
  <si>
    <t>Витрати на установку</t>
  </si>
  <si>
    <t xml:space="preserve">1.7. «Надувний батут «Смуга перешкод»» </t>
  </si>
  <si>
    <t>Вартість автобусних зупинок к-сть 5 шт</t>
  </si>
  <si>
    <t xml:space="preserve">1.6 «Автобусні зупинки – це зручно, затишно, безпечно» </t>
  </si>
  <si>
    <t>1.9. «Створення громадського простору шляхом облаштування зони відпочинку для мешканців міста на території мікрорайону Космонавтів»</t>
  </si>
  <si>
    <t xml:space="preserve">1.1. «Благоустрій території міста Ніжина в урочищі Маркове». </t>
  </si>
  <si>
    <t>-</t>
  </si>
  <si>
    <t>Облаштування простору майданчика та лабораторії (будівельні матеріали, електротовари, будівельні та електромонтажні роботи)    80 000 . Програмне забезпечення та навчально-методичні матеріали 11 210. Налаштування обладнання для 3-D друку та гравіюванн 790.</t>
  </si>
  <si>
    <t>придбано 5 автобусних зупинок 199 750.</t>
  </si>
  <si>
    <t>Додаток 7</t>
  </si>
  <si>
    <t>План зі змінами</t>
  </si>
  <si>
    <t>Стіл модульний (трапеція) 6 шт 9 000. Шафи для зберігання конструкторів (під ключ) 7 000. Стільці 12 шт. 6 000. Набір  Lego Education “Прості механізми” 6шт.    16 680. Пластик для 3-D принтера 3 720. 3-D ручка 6шт. 2520. Набори LEGO® для творчого конструювання 5 шт. 7 496. Стіл-тумба кутовий 5 000. Тумба для 3-D принтера 2 шт. 1 100. Вішалка для верхнього одягу 2 шт. 1 200. Гравіювальний верстат 5 084</t>
  </si>
  <si>
    <t xml:space="preserve">Дві трибуни з навісом та дві  трибуни без навісу - 123 200, 10 фонарів - 80 000,0,  Табло - 21 710
</t>
  </si>
  <si>
    <t>Транспортні послуги 10 000,  облаштування території робота 230 м2 * 280,87 =  64 600,0</t>
  </si>
  <si>
    <t>1.10."Міст Батуринський"</t>
  </si>
  <si>
    <t>Транспортні послуги 10 000,  облаштування території робота 230 м2 * 280,87 = 64 600,0</t>
  </si>
  <si>
    <t>Направлення коштів згідно з проектами</t>
  </si>
  <si>
    <t xml:space="preserve">Облаштування території : плитка 230 м2 × 280грн = 64 400, бордюр 90 м. × 135 грн = 12 150,  Отсев 12 тон. × 450 грн= 5 400,   Цемент 2 тон. × 4 000 грн  =  8 000,0 </t>
  </si>
  <si>
    <t xml:space="preserve">Надувний батут «Смуга перешкод»  222 990. Покриття під батут     24 000.
</t>
  </si>
  <si>
    <t xml:space="preserve">Комплекти  робототехніки Lego Education 45300 Wedo 2.0 6 шт.         43 206. Ноутбуки 6 шт. 66 000. Мультифункціональний принтер            6 001.  3-D принтер 2 шт. 41 810. Конструктор Lego STEAM Park       9 194 . Набір  Lego Education “Наука та технології” 7 932. Окуляри віртуальної реальності 19 057
</t>
  </si>
  <si>
    <t>Комплект робототехніки Lego Education 45300 Wedo2.0 6 шт-43 206грн, ноутбуки 6 шт-             66 000грн, мультифункціональний принтер-              6 001грн. 3-D принтер 2 шт -41 810грн, конструктор Lego STEAM Park-9 194 грн, набір Lego Education "Наука та технології"-7932грн. Окуляри віртуальної реальності 19 057</t>
  </si>
  <si>
    <t xml:space="preserve">Облаштування території : плитка 230 м2 × 280грн = 64 400, бордюр 90 м. × 135 грн =12 150,  Отсев 12 тон. × 450 грн= 5 400,   Цемент 2 тон. × 4 000 грн  =  8 000,0 </t>
  </si>
  <si>
    <t>Благоустрій посадочній платформи із встановленням пандусу для безперешкодного доступу маломобільних груп населення та інвалілів ( в тому числі урна 3 500. поребрик 135 шт 22 275.   плитка тротуарна 125 м2 37 500. щебінь 20 т 10 000. відсів 20 т 12 000. цемент 825 кг 3 630. Витратні матерали 6 000. Земляні роботи 5 000.  Бетонування опор 4 500. Монтажні роботи  6 500. Транспортні витрати 15 500. Оплата праці 33 220)</t>
  </si>
  <si>
    <t>Благоустрій посадочній платформи із встановленням пандусу для безперешкодного доступу маломобільних груп населення та інвалілів ( в тому числі урна 3 500. поребрик 135 шт 22 275. плитка тротуарна 125 м2 37 500. щебінь 20 т 10 000. відсів 20 т 12 000.цемент 825 кг 3 630 . Витратні матерали 6 000. Земляні роботи 5 000. Бетонування опор 4 500. Монтажні роботи 6 500.Транспортні витрати  15 500. Оплата праці 33 220)</t>
  </si>
  <si>
    <t>Проектно-кошторисна документація 7 000. Монтування освітлення з встановленням опор. 115 000. Поточний ремонт огорожі мосту з фарбуванням 70 000 .    Поточний ремонт дорожнього відбійника     30 000.  Монтаж барєрного  огородження 178 000.</t>
  </si>
  <si>
    <t>код бюджету 25538000000</t>
  </si>
  <si>
    <t>ноутбук 9 999, колонка 12 500, палатка велика садова  4*8 м   13 000.</t>
  </si>
  <si>
    <t>Витрати на установку 10 000</t>
  </si>
  <si>
    <t>Надувний батут «Смуга перешкод» з покриттям під батут 236 500</t>
  </si>
  <si>
    <t xml:space="preserve">Річковий пісок </t>
  </si>
  <si>
    <t>Облаштування території в урочищі Маркове з монтажем об’єктів благоустрою</t>
  </si>
  <si>
    <t>Об’єкт благоустрою дитяча карусель 1 шт             9 000. Об’єкт благоустрою дитяча гірка 1 шт        19 000, гойдалка балансир металева з спинкою 1 шт. 7 400</t>
  </si>
  <si>
    <t>Проектор 5 000, екран проекційний 2Е на тринозі 4:3- 2 600, комплектуючі до палатки великої садової  2 500, подвійний складний набір "Кемпінг K2+8" ( 2 стола та 8 стільців) 5 шт.     - 15 950, настільна гра «Життєвий капітал» 3 шт- 6 000,  настільна гра «Світ Громад» 3 шт.- 16 200, ігровий додаток «Громада, що навчається» - 2 950, настільна гра «Життя як проект» 4 шт.- 13 000.</t>
  </si>
  <si>
    <t xml:space="preserve">Бетонний стіл для настільного тенісу 26 400. Два бетонні столи для гри в шахи разом з лавочками 33 600 . Залізний стіл для гри в настільний футбол 30 000.
</t>
  </si>
  <si>
    <t>Проектно-кошторисна документація 7 000,00; поточний ремонт мосту - фарбування, поточний ремон дорожнього відбійника,монтаж бар’єрного огородження на суму 116 284,00</t>
  </si>
  <si>
    <t>Звіт про  виконання  проектів громадського бюджету Ніжинської міської  територіальної громади  за 2020 рік</t>
  </si>
  <si>
    <t>від ______________ 2021 року №                        /2021</t>
  </si>
  <si>
    <t>Міський голова                                                                                                                            Олександр  КОДОЛА</t>
  </si>
  <si>
    <t>Виконавчий комітет Ніжинської міської ради</t>
  </si>
  <si>
    <t>Управління овіти Ніжинської міської ради</t>
  </si>
  <si>
    <t>Відділ з питань фізичної культури та спорту Ніжинської міської ради</t>
  </si>
  <si>
    <t>Управління житлово-комунального господарства та будівництва Ніжинської міської ради</t>
  </si>
  <si>
    <t xml:space="preserve">Дві трибуни з навісом та дві  трибуни без навісу - 123 200, 10 фонарів   (150 Вт) 1 шт. - 8 000 грн.= 80 000,0,  Табло - 21 710
</t>
  </si>
  <si>
    <t xml:space="preserve">Благоустрій  із облаштуванням території  пішохідними доріжками (  333 м2), лавами (5шт), парковими ліхтарями (3шт) та урнами (6 шт):  в тому числі: (виготовлення проектно-кошторисної документації     13 600,00 . Будівельні матеріали: - поребрик 1000х200х80 (376 шт.) 56 526,34. - плитка тротуарна 200х100х40 (333 кв.м.) 99 821,47. - щебінь   57 897,44 - відсів 11 158,67. Земляні роботи 7 724,43. Встановлення лав  (5 шт) 15 340,20 . Паркові ліхтарі (3шт)    61 998,84.   Придбання електрокабелю (251 м-п) 5 654,57 . Встановлення урн (6шт) 2 332,44.  Оплата праці (будівельно-монтажні роботи) 66 895,60 </t>
  </si>
  <si>
    <t>Благоустрій  із облаштуванням території  пішохідними доріжками (  333 м2), лавами (5шт), парковими ліхтарями (3шт) та урнами (6 шт):  в тому числі: (виготовлення проектно-кошторисної документації     13 600,00 . Будівельні матеріали: - поребрик 1000х200х80 (376 шт.) 56 526,34. - плитка тротуарна 200х100х40 (333 кв.м.) 99 821,47. - щебінь   57 897,44 - відсів 11 158,67. Земляні роботи 7 724,43. Встановлення лав  (5 шт) 15 340,20 . Паркові ліхтарі (3шт)    61 998,84.   Придбання електрокабелю (251 м-п) 5 654,57 . Встановлення урн (6шт) 2 332,44.  Оплата праці (будівельно-монтажні роботи) 62 921,60</t>
  </si>
  <si>
    <r>
      <t xml:space="preserve">Настільні ігри «Життєвий капітал»3 шт- 6 000, проектор -5 000 , екран проекційний 2Е на тринозі 4:3- 2 560, подвійний складний набір "Кемпінг K2+8" ( 2 стола та 8 стільців) 5 шт - 15 750, настільна гра «Світ Громад» 3 шт.- 16 200, ігровий додаток «Громада, що навчається» - 2 950, настільна гра «Життя як проект» 4 шт.- 13 000,   </t>
    </r>
    <r>
      <rPr>
        <sz val="24"/>
        <color indexed="10"/>
        <rFont val="Times New Roman"/>
        <family val="1"/>
        <charset val="204"/>
      </rPr>
      <t xml:space="preserve"> </t>
    </r>
    <r>
      <rPr>
        <sz val="24"/>
        <rFont val="Times New Roman"/>
        <family val="1"/>
        <charset val="204"/>
      </rPr>
      <t>комплектуючі до палатки великої садової 2 400 грн.</t>
    </r>
  </si>
  <si>
    <t>Ноутбук 10 000.Колонка 12 500.,палатка велика садова  4*8 м  13 000.</t>
  </si>
  <si>
    <t>Об’єкт благоустрою дитяча карусель 1 шт                   9 000. Об’єкт благоустрою дитяча гірка 1 шт             19 000, гойдалка балансир металева з спинкою 1 шт. 7 400</t>
  </si>
  <si>
    <t>Бетонний стіл для настільного тенісу 26 400. Два бетонні столи для гри в шахи разом з лавочками      32 400.Стіл для гри в настільний футбол 26 808.</t>
  </si>
  <si>
    <t>Стіл модульний (трапеція) 6 шт 9 000. Шафи для зберігання конструкторів (під ключ) 7 000. Стільці   12 шт. 6 000. Набір  Lego Education “Прості механізми” 6шт.    16 680. Пластик для 3-D принтера 3 720. 3-D ручка 6шт. 2520. Набори LEGO® для творчого конструювання 5 шт. 7 496. Стіл-тумба кутовий 5 000. Тумба для 3-D принтера 2 шт. 1 100. Вішалка для верхнього одягу 2 шт. 1 200. Гравіювальний верстат 5 084</t>
  </si>
  <si>
    <t>Облаштування простору майданчика та лабораторії (будівельні матеріали, електротовари, будівельні та електромонтажні роботи)    80 000. Програмне забезпечення та навчально-методичні матеріали     11 210. Налаштування обладнання для 3-D друку та гравіювання 790.</t>
  </si>
  <si>
    <r>
      <t xml:space="preserve">до рішення Ніжинської міської ради </t>
    </r>
    <r>
      <rPr>
        <sz val="18"/>
        <rFont val="Times New Roman"/>
        <family val="1"/>
        <charset val="204"/>
      </rPr>
      <t>VІІІ</t>
    </r>
    <r>
      <rPr>
        <sz val="18"/>
        <color indexed="10"/>
        <rFont val="Times New Roman"/>
        <family val="1"/>
        <charset val="204"/>
      </rPr>
      <t xml:space="preserve"> </t>
    </r>
    <r>
      <rPr>
        <sz val="18"/>
        <color indexed="8"/>
        <rFont val="Times New Roman"/>
        <family val="1"/>
        <charset val="204"/>
      </rPr>
      <t xml:space="preserve">скликання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</si>
</sst>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_-* #,##0.00_р_._-;\-* #,##0.0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9"/>
      <name val="Times New Roman"/>
      <family val="1"/>
      <charset val="204"/>
    </font>
    <font>
      <sz val="22"/>
      <name val="Times New Roman"/>
      <family val="1"/>
      <charset val="204"/>
    </font>
    <font>
      <sz val="24"/>
      <name val="Times New Roman"/>
      <family val="1"/>
      <charset val="204"/>
    </font>
    <font>
      <sz val="24"/>
      <color indexed="10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2"/>
      <name val="Times New Roman"/>
      <family val="1"/>
      <charset val="204"/>
    </font>
    <font>
      <sz val="23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8"/>
      <color indexed="10"/>
      <name val="Times New Roman"/>
      <family val="1"/>
      <charset val="204"/>
    </font>
    <font>
      <b/>
      <sz val="2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7" fontId="1" fillId="0" borderId="0" applyFont="0" applyFill="0" applyBorder="0" applyAlignment="0" applyProtection="0"/>
  </cellStyleXfs>
  <cellXfs count="41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3" fontId="5" fillId="2" borderId="0" xfId="0" applyNumberFormat="1" applyFont="1" applyFill="1" applyAlignment="1">
      <alignment horizontal="center" vertical="center" wrapText="1"/>
    </xf>
    <xf numFmtId="4" fontId="5" fillId="2" borderId="0" xfId="0" applyNumberFormat="1" applyFont="1" applyFill="1" applyBorder="1" applyAlignment="1">
      <alignment vertical="center" wrapText="1"/>
    </xf>
    <xf numFmtId="4" fontId="5" fillId="2" borderId="0" xfId="0" applyNumberFormat="1" applyFont="1" applyFill="1" applyAlignment="1">
      <alignment horizontal="center" vertical="center" wrapText="1"/>
    </xf>
    <xf numFmtId="3" fontId="9" fillId="0" borderId="1" xfId="11" applyNumberFormat="1" applyFont="1" applyFill="1" applyBorder="1" applyAlignment="1">
      <alignment horizontal="center" vertical="center" wrapText="1"/>
    </xf>
    <xf numFmtId="4" fontId="9" fillId="0" borderId="1" xfId="1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right" vertical="center" wrapText="1"/>
    </xf>
    <xf numFmtId="3" fontId="10" fillId="0" borderId="1" xfId="11" applyNumberFormat="1" applyFont="1" applyFill="1" applyBorder="1" applyAlignment="1">
      <alignment horizontal="center" vertical="center" wrapText="1"/>
    </xf>
    <xf numFmtId="3" fontId="7" fillId="0" borderId="1" xfId="11" applyNumberFormat="1" applyFont="1" applyFill="1" applyBorder="1" applyAlignment="1">
      <alignment horizontal="center" vertical="center" wrapText="1"/>
    </xf>
    <xf numFmtId="4" fontId="7" fillId="0" borderId="1" xfId="1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vertical="center" wrapText="1"/>
    </xf>
    <xf numFmtId="0" fontId="17" fillId="3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4" fontId="9" fillId="0" borderId="1" xfId="11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3" fontId="9" fillId="0" borderId="1" xfId="1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</cellXfs>
  <cellStyles count="12">
    <cellStyle name="Обычный" xfId="0" builtinId="0"/>
    <cellStyle name="Обычный 2 2" xfId="1"/>
    <cellStyle name="Обычный 2 3" xfId="2"/>
    <cellStyle name="Обычный 2 4" xfId="3"/>
    <cellStyle name="Обычный 2 5" xfId="4"/>
    <cellStyle name="Обычный 2 6" xfId="5"/>
    <cellStyle name="Обычный 3 2" xfId="6"/>
    <cellStyle name="Обычный 3 3" xfId="7"/>
    <cellStyle name="Обычный 3 4" xfId="8"/>
    <cellStyle name="Обычный 3 5" xfId="9"/>
    <cellStyle name="Обычный 3 6" xfId="10"/>
    <cellStyle name="Финансовый" xfId="1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view="pageBreakPreview" topLeftCell="C4" zoomScale="70" zoomScaleNormal="70" zoomScaleSheetLayoutView="70" zoomScalePageLayoutView="42" workbookViewId="0">
      <selection activeCell="C4" sqref="C4:L4"/>
    </sheetView>
  </sheetViews>
  <sheetFormatPr defaultRowHeight="18.75" x14ac:dyDescent="0.25"/>
  <cols>
    <col min="1" max="1" width="7.42578125" style="1" customWidth="1"/>
    <col min="2" max="2" width="0.28515625" style="2" hidden="1" customWidth="1"/>
    <col min="3" max="3" width="23.28515625" style="3" customWidth="1"/>
    <col min="4" max="4" width="9.28515625" style="2" customWidth="1"/>
    <col min="5" max="5" width="9.42578125" style="2" customWidth="1"/>
    <col min="6" max="6" width="32.7109375" style="2" customWidth="1"/>
    <col min="7" max="7" width="10.7109375" style="2" customWidth="1"/>
    <col min="8" max="8" width="95.140625" style="2" customWidth="1"/>
    <col min="9" max="9" width="15.7109375" style="2" customWidth="1"/>
    <col min="10" max="10" width="17.28515625" style="2" customWidth="1"/>
    <col min="11" max="11" width="19.85546875" style="4" customWidth="1"/>
    <col min="12" max="12" width="21.28515625" style="4" customWidth="1"/>
    <col min="13" max="13" width="103.7109375" style="2" customWidth="1"/>
    <col min="14" max="15" width="9.140625" style="4"/>
    <col min="16" max="16" width="13.42578125" style="4" bestFit="1" customWidth="1"/>
    <col min="17" max="16384" width="9.140625" style="4"/>
  </cols>
  <sheetData>
    <row r="1" spans="1:15" ht="23.25" x14ac:dyDescent="0.25">
      <c r="M1" s="29" t="s">
        <v>31</v>
      </c>
      <c r="N1" s="7"/>
      <c r="O1" s="7"/>
    </row>
    <row r="2" spans="1:15" ht="30.6" customHeight="1" x14ac:dyDescent="0.25">
      <c r="C2" s="33" t="s">
        <v>47</v>
      </c>
      <c r="D2" s="33"/>
      <c r="E2" s="33"/>
      <c r="F2" s="33"/>
      <c r="M2" s="29" t="s">
        <v>73</v>
      </c>
      <c r="N2" s="7"/>
      <c r="O2" s="7"/>
    </row>
    <row r="3" spans="1:15" ht="23.25" x14ac:dyDescent="0.25">
      <c r="M3" s="29" t="s">
        <v>58</v>
      </c>
      <c r="N3" s="7"/>
      <c r="O3" s="7"/>
    </row>
    <row r="4" spans="1:15" s="5" customFormat="1" ht="37.5" customHeight="1" x14ac:dyDescent="0.25">
      <c r="B4" s="30" t="s">
        <v>57</v>
      </c>
      <c r="C4" s="40" t="s">
        <v>57</v>
      </c>
      <c r="D4" s="40"/>
      <c r="E4" s="40"/>
      <c r="F4" s="40"/>
      <c r="G4" s="40"/>
      <c r="H4" s="40"/>
      <c r="I4" s="40"/>
      <c r="J4" s="40"/>
      <c r="K4" s="40"/>
      <c r="L4" s="40"/>
    </row>
    <row r="5" spans="1:15" s="5" customFormat="1" ht="27" customHeight="1" x14ac:dyDescent="0.25">
      <c r="B5" s="8"/>
      <c r="C5" s="8"/>
      <c r="D5" s="8"/>
      <c r="E5" s="8"/>
      <c r="F5" s="8"/>
      <c r="G5" s="8"/>
      <c r="H5" s="8"/>
      <c r="I5" s="8"/>
      <c r="J5" s="8"/>
    </row>
    <row r="6" spans="1:15" s="26" customFormat="1" ht="52.5" customHeight="1" x14ac:dyDescent="0.25">
      <c r="A6" s="39" t="s">
        <v>0</v>
      </c>
      <c r="B6" s="25" t="s">
        <v>5</v>
      </c>
      <c r="C6" s="39" t="s">
        <v>14</v>
      </c>
      <c r="D6" s="39" t="s">
        <v>3</v>
      </c>
      <c r="E6" s="39" t="s">
        <v>2</v>
      </c>
      <c r="F6" s="31" t="s">
        <v>6</v>
      </c>
      <c r="G6" s="39" t="s">
        <v>4</v>
      </c>
      <c r="H6" s="31" t="s">
        <v>38</v>
      </c>
      <c r="I6" s="31" t="s">
        <v>32</v>
      </c>
      <c r="J6" s="31"/>
      <c r="K6" s="31" t="s">
        <v>13</v>
      </c>
      <c r="L6" s="31"/>
      <c r="M6" s="31" t="s">
        <v>1</v>
      </c>
    </row>
    <row r="7" spans="1:15" s="26" customFormat="1" ht="58.5" customHeight="1" x14ac:dyDescent="0.25">
      <c r="A7" s="39"/>
      <c r="B7" s="25"/>
      <c r="C7" s="39"/>
      <c r="D7" s="39"/>
      <c r="E7" s="39"/>
      <c r="F7" s="31"/>
      <c r="G7" s="39"/>
      <c r="H7" s="31"/>
      <c r="I7" s="25" t="s">
        <v>8</v>
      </c>
      <c r="J7" s="25" t="s">
        <v>7</v>
      </c>
      <c r="K7" s="25" t="s">
        <v>8</v>
      </c>
      <c r="L7" s="25" t="s">
        <v>7</v>
      </c>
      <c r="M7" s="31"/>
    </row>
    <row r="8" spans="1:15" ht="295.5" customHeight="1" x14ac:dyDescent="0.25">
      <c r="A8" s="36">
        <v>1</v>
      </c>
      <c r="B8" s="9"/>
      <c r="C8" s="36" t="s">
        <v>60</v>
      </c>
      <c r="D8" s="37" t="s">
        <v>10</v>
      </c>
      <c r="E8" s="36">
        <v>3133</v>
      </c>
      <c r="F8" s="36" t="s">
        <v>18</v>
      </c>
      <c r="G8" s="10">
        <v>2610</v>
      </c>
      <c r="H8" s="22" t="s">
        <v>54</v>
      </c>
      <c r="I8" s="38">
        <f>J8+J9</f>
        <v>99700</v>
      </c>
      <c r="J8" s="16">
        <f>62100+2100</f>
        <v>64200</v>
      </c>
      <c r="K8" s="32">
        <f>L8+L9</f>
        <v>99359</v>
      </c>
      <c r="L8" s="17">
        <v>63860</v>
      </c>
      <c r="M8" s="22" t="s">
        <v>67</v>
      </c>
    </row>
    <row r="9" spans="1:15" ht="66" customHeight="1" x14ac:dyDescent="0.25">
      <c r="A9" s="36"/>
      <c r="B9" s="9"/>
      <c r="C9" s="36"/>
      <c r="D9" s="37"/>
      <c r="E9" s="36"/>
      <c r="F9" s="36"/>
      <c r="G9" s="10">
        <v>3210</v>
      </c>
      <c r="H9" s="22" t="s">
        <v>68</v>
      </c>
      <c r="I9" s="38"/>
      <c r="J9" s="16">
        <f>37500-2000</f>
        <v>35500</v>
      </c>
      <c r="K9" s="32"/>
      <c r="L9" s="17">
        <v>35499</v>
      </c>
      <c r="M9" s="22" t="s">
        <v>48</v>
      </c>
    </row>
    <row r="10" spans="1:15" ht="134.25" customHeight="1" x14ac:dyDescent="0.25">
      <c r="A10" s="36">
        <v>2</v>
      </c>
      <c r="B10" s="9"/>
      <c r="C10" s="36" t="s">
        <v>61</v>
      </c>
      <c r="D10" s="37" t="s">
        <v>11</v>
      </c>
      <c r="E10" s="36">
        <v>5031</v>
      </c>
      <c r="F10" s="36" t="s">
        <v>15</v>
      </c>
      <c r="G10" s="10">
        <v>2210</v>
      </c>
      <c r="H10" s="22" t="s">
        <v>39</v>
      </c>
      <c r="I10" s="38">
        <f>J10+J11+J12</f>
        <v>389460</v>
      </c>
      <c r="J10" s="16">
        <f>109550-19600</f>
        <v>89950</v>
      </c>
      <c r="K10" s="32">
        <f>L10+L11+L12</f>
        <v>389460</v>
      </c>
      <c r="L10" s="17">
        <v>89950</v>
      </c>
      <c r="M10" s="22" t="s">
        <v>43</v>
      </c>
    </row>
    <row r="11" spans="1:15" ht="70.5" customHeight="1" x14ac:dyDescent="0.25">
      <c r="A11" s="36"/>
      <c r="B11" s="9"/>
      <c r="C11" s="36"/>
      <c r="D11" s="37"/>
      <c r="E11" s="36"/>
      <c r="F11" s="36"/>
      <c r="G11" s="10">
        <v>2240</v>
      </c>
      <c r="H11" s="22" t="s">
        <v>37</v>
      </c>
      <c r="I11" s="38"/>
      <c r="J11" s="16">
        <f>55000+19600</f>
        <v>74600</v>
      </c>
      <c r="K11" s="32"/>
      <c r="L11" s="17">
        <v>74600</v>
      </c>
      <c r="M11" s="22" t="s">
        <v>35</v>
      </c>
    </row>
    <row r="12" spans="1:15" ht="93" customHeight="1" x14ac:dyDescent="0.25">
      <c r="A12" s="36"/>
      <c r="B12" s="9"/>
      <c r="C12" s="36"/>
      <c r="D12" s="37"/>
      <c r="E12" s="36"/>
      <c r="F12" s="36"/>
      <c r="G12" s="10">
        <v>3110</v>
      </c>
      <c r="H12" s="22" t="s">
        <v>64</v>
      </c>
      <c r="I12" s="38"/>
      <c r="J12" s="16">
        <f>231000-6090</f>
        <v>224910</v>
      </c>
      <c r="K12" s="32"/>
      <c r="L12" s="17">
        <f>80000+123200+21710</f>
        <v>224910</v>
      </c>
      <c r="M12" s="22" t="s">
        <v>34</v>
      </c>
    </row>
    <row r="13" spans="1:15" ht="285.75" customHeight="1" x14ac:dyDescent="0.25">
      <c r="A13" s="10">
        <v>3</v>
      </c>
      <c r="B13" s="9"/>
      <c r="C13" s="36"/>
      <c r="D13" s="37"/>
      <c r="E13" s="10">
        <v>1020</v>
      </c>
      <c r="F13" s="12" t="s">
        <v>17</v>
      </c>
      <c r="G13" s="10">
        <v>2240</v>
      </c>
      <c r="H13" s="22" t="s">
        <v>16</v>
      </c>
      <c r="I13" s="16">
        <v>399830</v>
      </c>
      <c r="J13" s="16">
        <v>399830</v>
      </c>
      <c r="K13" s="17">
        <v>0</v>
      </c>
      <c r="L13" s="17">
        <v>0</v>
      </c>
      <c r="M13" s="23" t="s">
        <v>28</v>
      </c>
    </row>
    <row r="14" spans="1:15" ht="301.89999999999998" customHeight="1" x14ac:dyDescent="0.25">
      <c r="A14" s="10">
        <v>4</v>
      </c>
      <c r="B14" s="9"/>
      <c r="C14" s="36"/>
      <c r="D14" s="37"/>
      <c r="E14" s="10">
        <v>1090</v>
      </c>
      <c r="F14" s="12" t="s">
        <v>19</v>
      </c>
      <c r="G14" s="10">
        <v>2210</v>
      </c>
      <c r="H14" s="22" t="s">
        <v>33</v>
      </c>
      <c r="I14" s="38">
        <f>J14+J15+J16</f>
        <v>350000</v>
      </c>
      <c r="J14" s="16">
        <v>64800</v>
      </c>
      <c r="K14" s="32">
        <f>L14+L15+L16</f>
        <v>350000</v>
      </c>
      <c r="L14" s="17">
        <f>24176+6240+29300+5084</f>
        <v>64800</v>
      </c>
      <c r="M14" s="22" t="s">
        <v>71</v>
      </c>
    </row>
    <row r="15" spans="1:15" ht="228.75" customHeight="1" x14ac:dyDescent="0.25">
      <c r="A15" s="36">
        <v>4</v>
      </c>
      <c r="B15" s="9"/>
      <c r="C15" s="36" t="s">
        <v>61</v>
      </c>
      <c r="D15" s="37"/>
      <c r="E15" s="36">
        <v>1090</v>
      </c>
      <c r="F15" s="36" t="s">
        <v>19</v>
      </c>
      <c r="G15" s="10">
        <v>2240</v>
      </c>
      <c r="H15" s="22" t="s">
        <v>29</v>
      </c>
      <c r="I15" s="38"/>
      <c r="J15" s="16">
        <v>92000</v>
      </c>
      <c r="K15" s="32"/>
      <c r="L15" s="17">
        <f>80000+11210+790</f>
        <v>92000</v>
      </c>
      <c r="M15" s="22" t="s">
        <v>72</v>
      </c>
    </row>
    <row r="16" spans="1:15" ht="225" customHeight="1" x14ac:dyDescent="0.25">
      <c r="A16" s="36"/>
      <c r="B16" s="9"/>
      <c r="C16" s="36"/>
      <c r="D16" s="37"/>
      <c r="E16" s="36"/>
      <c r="F16" s="36"/>
      <c r="G16" s="10">
        <v>3110</v>
      </c>
      <c r="H16" s="22" t="s">
        <v>41</v>
      </c>
      <c r="I16" s="38"/>
      <c r="J16" s="16">
        <v>193200</v>
      </c>
      <c r="K16" s="32"/>
      <c r="L16" s="17">
        <f>174143+19057</f>
        <v>193200</v>
      </c>
      <c r="M16" s="22" t="s">
        <v>42</v>
      </c>
    </row>
    <row r="17" spans="1:16" ht="40.15" customHeight="1" x14ac:dyDescent="0.25">
      <c r="A17" s="36">
        <v>5</v>
      </c>
      <c r="B17" s="9"/>
      <c r="C17" s="36" t="s">
        <v>62</v>
      </c>
      <c r="D17" s="37" t="s">
        <v>20</v>
      </c>
      <c r="E17" s="36">
        <v>5061</v>
      </c>
      <c r="F17" s="34" t="s">
        <v>21</v>
      </c>
      <c r="G17" s="10">
        <v>2210</v>
      </c>
      <c r="H17" s="22" t="s">
        <v>22</v>
      </c>
      <c r="I17" s="38">
        <f>J17+J18</f>
        <v>100000</v>
      </c>
      <c r="J17" s="16">
        <v>10000</v>
      </c>
      <c r="K17" s="32">
        <f>L17+L18</f>
        <v>95608</v>
      </c>
      <c r="L17" s="17">
        <v>10000</v>
      </c>
      <c r="M17" s="22" t="s">
        <v>49</v>
      </c>
    </row>
    <row r="18" spans="1:16" ht="122.25" customHeight="1" x14ac:dyDescent="0.25">
      <c r="A18" s="36"/>
      <c r="B18" s="9"/>
      <c r="C18" s="36"/>
      <c r="D18" s="37"/>
      <c r="E18" s="36"/>
      <c r="F18" s="34"/>
      <c r="G18" s="10">
        <v>3110</v>
      </c>
      <c r="H18" s="22" t="s">
        <v>55</v>
      </c>
      <c r="I18" s="38"/>
      <c r="J18" s="16">
        <v>90000</v>
      </c>
      <c r="K18" s="32"/>
      <c r="L18" s="17">
        <v>85608</v>
      </c>
      <c r="M18" s="23" t="s">
        <v>70</v>
      </c>
    </row>
    <row r="19" spans="1:16" ht="30.4" customHeight="1" x14ac:dyDescent="0.25">
      <c r="A19" s="36">
        <v>6</v>
      </c>
      <c r="B19" s="9"/>
      <c r="C19" s="36"/>
      <c r="D19" s="37"/>
      <c r="E19" s="36">
        <v>5061</v>
      </c>
      <c r="F19" s="34" t="s">
        <v>23</v>
      </c>
      <c r="G19" s="10"/>
      <c r="H19" s="22"/>
      <c r="I19" s="38">
        <f>J19+J20</f>
        <v>246990</v>
      </c>
      <c r="J19" s="16">
        <f>6000-6000</f>
        <v>0</v>
      </c>
      <c r="K19" s="32">
        <f>L19+L20</f>
        <v>236500</v>
      </c>
      <c r="L19" s="17">
        <v>0</v>
      </c>
      <c r="M19" s="23" t="s">
        <v>28</v>
      </c>
    </row>
    <row r="20" spans="1:16" ht="63.6" customHeight="1" x14ac:dyDescent="0.25">
      <c r="A20" s="36"/>
      <c r="B20" s="9"/>
      <c r="C20" s="36"/>
      <c r="D20" s="37"/>
      <c r="E20" s="36"/>
      <c r="F20" s="34"/>
      <c r="G20" s="10">
        <v>3110</v>
      </c>
      <c r="H20" s="22" t="s">
        <v>40</v>
      </c>
      <c r="I20" s="38"/>
      <c r="J20" s="16">
        <v>246990</v>
      </c>
      <c r="K20" s="32"/>
      <c r="L20" s="17">
        <v>236500</v>
      </c>
      <c r="M20" s="22" t="s">
        <v>50</v>
      </c>
    </row>
    <row r="21" spans="1:16" ht="319.5" customHeight="1" x14ac:dyDescent="0.25">
      <c r="A21" s="36">
        <v>7</v>
      </c>
      <c r="B21" s="9"/>
      <c r="C21" s="36" t="s">
        <v>63</v>
      </c>
      <c r="D21" s="37" t="s">
        <v>12</v>
      </c>
      <c r="E21" s="36">
        <v>6030</v>
      </c>
      <c r="F21" s="34" t="s">
        <v>25</v>
      </c>
      <c r="G21" s="10">
        <v>2240</v>
      </c>
      <c r="H21" s="22" t="s">
        <v>44</v>
      </c>
      <c r="I21" s="38">
        <f>J21+J22</f>
        <v>359375</v>
      </c>
      <c r="J21" s="16">
        <v>159625</v>
      </c>
      <c r="K21" s="32">
        <f>L21+L22</f>
        <v>359375</v>
      </c>
      <c r="L21" s="17">
        <v>159625</v>
      </c>
      <c r="M21" s="22" t="s">
        <v>45</v>
      </c>
    </row>
    <row r="22" spans="1:16" ht="94.5" customHeight="1" x14ac:dyDescent="0.25">
      <c r="A22" s="36"/>
      <c r="B22" s="9"/>
      <c r="C22" s="36"/>
      <c r="D22" s="37"/>
      <c r="E22" s="36"/>
      <c r="F22" s="34"/>
      <c r="G22" s="10">
        <v>3110</v>
      </c>
      <c r="H22" s="22" t="s">
        <v>24</v>
      </c>
      <c r="I22" s="38"/>
      <c r="J22" s="16">
        <v>199750</v>
      </c>
      <c r="K22" s="32"/>
      <c r="L22" s="17">
        <v>199750</v>
      </c>
      <c r="M22" s="22" t="s">
        <v>30</v>
      </c>
      <c r="P22" s="14"/>
    </row>
    <row r="23" spans="1:16" ht="198.75" customHeight="1" x14ac:dyDescent="0.25">
      <c r="A23" s="10">
        <v>8</v>
      </c>
      <c r="B23" s="9"/>
      <c r="C23" s="36"/>
      <c r="D23" s="37"/>
      <c r="E23" s="11">
        <v>6030</v>
      </c>
      <c r="F23" s="10" t="s">
        <v>36</v>
      </c>
      <c r="G23" s="10">
        <v>2240</v>
      </c>
      <c r="H23" s="22" t="s">
        <v>46</v>
      </c>
      <c r="I23" s="16">
        <v>400000</v>
      </c>
      <c r="J23" s="16">
        <f>147000+163000+90000</f>
        <v>400000</v>
      </c>
      <c r="K23" s="17">
        <f>7000+116284</f>
        <v>123284</v>
      </c>
      <c r="L23" s="17">
        <f>7000+116284</f>
        <v>123284</v>
      </c>
      <c r="M23" s="23" t="s">
        <v>56</v>
      </c>
    </row>
    <row r="24" spans="1:16" ht="408.75" customHeight="1" x14ac:dyDescent="0.25">
      <c r="A24" s="10">
        <v>9</v>
      </c>
      <c r="B24" s="9"/>
      <c r="C24" s="36" t="s">
        <v>63</v>
      </c>
      <c r="D24" s="37"/>
      <c r="E24" s="11">
        <v>6030</v>
      </c>
      <c r="F24" s="10" t="s">
        <v>26</v>
      </c>
      <c r="G24" s="10">
        <v>2240</v>
      </c>
      <c r="H24" s="27" t="s">
        <v>65</v>
      </c>
      <c r="I24" s="16">
        <f>J24</f>
        <v>398950</v>
      </c>
      <c r="J24" s="16">
        <f>10000+3600+56526.34+99821.47+57897.44+11158.67+7724.43+15340.2+61998.84+5654.57+2332.44+66895.6</f>
        <v>398950</v>
      </c>
      <c r="K24" s="17">
        <f>L24</f>
        <v>394976</v>
      </c>
      <c r="L24" s="17">
        <f>13600+56526.34+99821.47+57897.44+11158.67+7724.43+15340.2+61998.84+5654.57+2332.44+62921.6</f>
        <v>394976</v>
      </c>
      <c r="M24" s="22" t="s">
        <v>66</v>
      </c>
    </row>
    <row r="25" spans="1:16" ht="38.25" customHeight="1" x14ac:dyDescent="0.25">
      <c r="A25" s="36">
        <v>10</v>
      </c>
      <c r="B25" s="9"/>
      <c r="C25" s="36"/>
      <c r="D25" s="37"/>
      <c r="E25" s="36">
        <v>6030</v>
      </c>
      <c r="F25" s="36" t="s">
        <v>27</v>
      </c>
      <c r="G25" s="10">
        <v>2210</v>
      </c>
      <c r="H25" s="22" t="s">
        <v>51</v>
      </c>
      <c r="I25" s="38">
        <f>J25+J26+J27</f>
        <v>72000</v>
      </c>
      <c r="J25" s="16">
        <f>25000-9000-6461</f>
        <v>9539</v>
      </c>
      <c r="K25" s="32">
        <f>L25+L26+L27</f>
        <v>62362.400000000001</v>
      </c>
      <c r="L25" s="17">
        <v>0</v>
      </c>
      <c r="M25" s="22"/>
    </row>
    <row r="26" spans="1:16" ht="93" customHeight="1" x14ac:dyDescent="0.25">
      <c r="A26" s="36"/>
      <c r="B26" s="9"/>
      <c r="C26" s="36"/>
      <c r="D26" s="37"/>
      <c r="E26" s="36"/>
      <c r="F26" s="36"/>
      <c r="G26" s="10">
        <v>2240</v>
      </c>
      <c r="H26" s="22" t="s">
        <v>52</v>
      </c>
      <c r="I26" s="38"/>
      <c r="J26" s="16">
        <f>28000-7400+6461</f>
        <v>27061</v>
      </c>
      <c r="K26" s="32"/>
      <c r="L26" s="17">
        <v>26962.400000000001</v>
      </c>
      <c r="M26" s="22" t="s">
        <v>52</v>
      </c>
    </row>
    <row r="27" spans="1:16" ht="122.45" customHeight="1" x14ac:dyDescent="0.25">
      <c r="A27" s="36"/>
      <c r="B27" s="9"/>
      <c r="C27" s="36"/>
      <c r="D27" s="37"/>
      <c r="E27" s="36"/>
      <c r="F27" s="36"/>
      <c r="G27" s="10">
        <v>3110</v>
      </c>
      <c r="H27" s="22" t="s">
        <v>53</v>
      </c>
      <c r="I27" s="38"/>
      <c r="J27" s="16">
        <f>19000+16400</f>
        <v>35400</v>
      </c>
      <c r="K27" s="32"/>
      <c r="L27" s="17">
        <v>35400</v>
      </c>
      <c r="M27" s="22" t="s">
        <v>69</v>
      </c>
    </row>
    <row r="28" spans="1:16" s="6" customFormat="1" ht="33" customHeight="1" x14ac:dyDescent="0.25">
      <c r="A28" s="34" t="s">
        <v>9</v>
      </c>
      <c r="B28" s="34"/>
      <c r="C28" s="34"/>
      <c r="D28" s="34"/>
      <c r="E28" s="34"/>
      <c r="F28" s="34"/>
      <c r="G28" s="34"/>
      <c r="H28" s="18"/>
      <c r="I28" s="20">
        <f>I8+I10+I13+I14+I17+I19+I21+I24+I25+I23</f>
        <v>2816305</v>
      </c>
      <c r="J28" s="19">
        <f>J8+J9+J10+J11+J12+J13+J14+J15+J16+J17+J18+J19+J20+J21+J22+J23+J24+J25+J26+J27</f>
        <v>2816305</v>
      </c>
      <c r="K28" s="21">
        <f>K8+K10+K13+K14+K17+K19+K21+K24+K25+K23</f>
        <v>2110924.4</v>
      </c>
      <c r="L28" s="21">
        <f>L8+L9+L10+L11+L12+L13+L14+L15+L16+L17+L18+L19+L20+L21+L22+L23+L24+L25+L26+L27</f>
        <v>2110924.4</v>
      </c>
      <c r="M28" s="24"/>
    </row>
    <row r="29" spans="1:16" s="28" customFormat="1" ht="40.5" customHeight="1" x14ac:dyDescent="0.25">
      <c r="A29" s="35" t="s">
        <v>59</v>
      </c>
      <c r="B29" s="35"/>
      <c r="C29" s="35"/>
      <c r="D29" s="35"/>
      <c r="E29" s="35"/>
      <c r="F29" s="35"/>
      <c r="G29" s="35"/>
      <c r="H29" s="35"/>
      <c r="I29" s="35"/>
      <c r="J29" s="35"/>
    </row>
    <row r="32" spans="1:16" x14ac:dyDescent="0.25">
      <c r="J32" s="13"/>
      <c r="K32" s="13"/>
      <c r="L32" s="15"/>
    </row>
    <row r="33" spans="10:12" x14ac:dyDescent="0.25">
      <c r="J33" s="13"/>
      <c r="K33" s="13"/>
      <c r="L33" s="13"/>
    </row>
  </sheetData>
  <mergeCells count="59">
    <mergeCell ref="C21:C23"/>
    <mergeCell ref="C24:C27"/>
    <mergeCell ref="A15:A16"/>
    <mergeCell ref="E19:E20"/>
    <mergeCell ref="E25:E27"/>
    <mergeCell ref="C4:L4"/>
    <mergeCell ref="A6:A7"/>
    <mergeCell ref="C6:C7"/>
    <mergeCell ref="D6:D7"/>
    <mergeCell ref="E6:E7"/>
    <mergeCell ref="F6:F7"/>
    <mergeCell ref="G6:G7"/>
    <mergeCell ref="H6:H7"/>
    <mergeCell ref="I6:J6"/>
    <mergeCell ref="A8:A9"/>
    <mergeCell ref="C8:C9"/>
    <mergeCell ref="D8:D9"/>
    <mergeCell ref="E8:E9"/>
    <mergeCell ref="F8:F9"/>
    <mergeCell ref="I8:I9"/>
    <mergeCell ref="A10:A12"/>
    <mergeCell ref="D10:D16"/>
    <mergeCell ref="E10:E12"/>
    <mergeCell ref="F10:F12"/>
    <mergeCell ref="I10:I12"/>
    <mergeCell ref="I14:I16"/>
    <mergeCell ref="F15:F16"/>
    <mergeCell ref="E15:E16"/>
    <mergeCell ref="C10:C14"/>
    <mergeCell ref="C15:C16"/>
    <mergeCell ref="A17:A18"/>
    <mergeCell ref="C17:C20"/>
    <mergeCell ref="D17:D20"/>
    <mergeCell ref="E17:E18"/>
    <mergeCell ref="F17:F18"/>
    <mergeCell ref="I17:I18"/>
    <mergeCell ref="A19:A20"/>
    <mergeCell ref="F19:F20"/>
    <mergeCell ref="I19:I20"/>
    <mergeCell ref="A29:J29"/>
    <mergeCell ref="K21:K22"/>
    <mergeCell ref="K25:K27"/>
    <mergeCell ref="K10:K12"/>
    <mergeCell ref="K14:K16"/>
    <mergeCell ref="A21:A22"/>
    <mergeCell ref="D21:D27"/>
    <mergeCell ref="E21:E22"/>
    <mergeCell ref="F21:F22"/>
    <mergeCell ref="I21:I22"/>
    <mergeCell ref="M6:M7"/>
    <mergeCell ref="K6:L6"/>
    <mergeCell ref="K8:K9"/>
    <mergeCell ref="K19:K20"/>
    <mergeCell ref="C2:F2"/>
    <mergeCell ref="A28:G28"/>
    <mergeCell ref="A25:A27"/>
    <mergeCell ref="K17:K18"/>
    <mergeCell ref="F25:F27"/>
    <mergeCell ref="I25:I27"/>
  </mergeCells>
  <pageMargins left="0.27559055118110237" right="0.19685039370078741" top="0.27559055118110237" bottom="0" header="0.19685039370078741" footer="0.19685039370078741"/>
  <pageSetup paperSize="9" scale="38" fitToHeight="4" orientation="landscape" r:id="rId1"/>
  <rowBreaks count="1" manualBreakCount="1">
    <brk id="1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2020</vt:lpstr>
      <vt:lpstr>'2020'!Заголовки_для_печати</vt:lpstr>
      <vt:lpstr>'2020'!Область_печати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2021-02-09T14:05:15Z</cp:lastPrinted>
  <dcterms:created xsi:type="dcterms:W3CDTF">2016-07-27T09:01:26Z</dcterms:created>
  <dcterms:modified xsi:type="dcterms:W3CDTF">2021-02-19T13:27:39Z</dcterms:modified>
</cp:coreProperties>
</file>