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0" yWindow="0" windowWidth="16605" windowHeight="7230" activeTab="1"/>
  </bookViews>
  <sheets>
    <sheet name="2018" sheetId="102" r:id="rId1"/>
    <sheet name="пріоритет" sheetId="103" r:id="rId2"/>
  </sheets>
  <definedNames>
    <definedName name="_xlnm.Print_Area" localSheetId="1">пріоритет!$A$1:$E$66</definedName>
  </definedNames>
  <calcPr calcId="125725"/>
</workbook>
</file>

<file path=xl/calcChain.xml><?xml version="1.0" encoding="utf-8"?>
<calcChain xmlns="http://schemas.openxmlformats.org/spreadsheetml/2006/main">
  <c r="D73" i="103"/>
  <c r="D71"/>
  <c r="D8"/>
  <c r="D77"/>
  <c r="D78" s="1"/>
  <c r="D23"/>
  <c r="D20"/>
  <c r="D19"/>
  <c r="D18"/>
  <c r="D17"/>
  <c r="D16"/>
  <c r="D15"/>
  <c r="D14"/>
  <c r="D22" s="1"/>
  <c r="D39"/>
  <c r="D47"/>
  <c r="D49" s="1"/>
  <c r="D53"/>
  <c r="D58" s="1"/>
  <c r="D46"/>
  <c r="C46"/>
  <c r="C22"/>
  <c r="C58"/>
  <c r="B49"/>
  <c r="B50" s="1"/>
  <c r="B60" s="1"/>
  <c r="C49"/>
  <c r="B36"/>
  <c r="B40"/>
  <c r="C73" i="102"/>
  <c r="D46"/>
  <c r="D50" s="1"/>
  <c r="C46"/>
  <c r="C16"/>
  <c r="C50" l="1"/>
  <c r="E58" i="103"/>
  <c r="E49"/>
  <c r="C50"/>
  <c r="C60" s="1"/>
  <c r="C64" s="1"/>
  <c r="E46"/>
  <c r="D50"/>
  <c r="E50" l="1"/>
  <c r="D60"/>
  <c r="E60" l="1"/>
  <c r="E64" s="1"/>
  <c r="D64"/>
</calcChain>
</file>

<file path=xl/sharedStrings.xml><?xml version="1.0" encoding="utf-8"?>
<sst xmlns="http://schemas.openxmlformats.org/spreadsheetml/2006/main" count="149" uniqueCount="137">
  <si>
    <t xml:space="preserve"> Предмет  закупівлі</t>
  </si>
  <si>
    <t>КФК 100203</t>
  </si>
  <si>
    <t>Код   КЕКВ (для бюджетних коштів)</t>
  </si>
  <si>
    <t>Очікувана вартість предмета закупівлі (тис.грн.)</t>
  </si>
  <si>
    <t>ВСЬОГО  по  КЕКВ 2240</t>
  </si>
  <si>
    <t>Видатки на проведення тендерів із закупівлі товарів, робіт та послуг</t>
  </si>
  <si>
    <t>Послуги по проведенню громадських робіт</t>
  </si>
  <si>
    <t xml:space="preserve"> </t>
  </si>
  <si>
    <t xml:space="preserve">Сіль для промислового перероблення  ДСТУ 4246 2003 кам'яна сорт вищий, крупність 3 без покування </t>
  </si>
  <si>
    <t xml:space="preserve">РІЧНИЙ ПЛАН </t>
  </si>
  <si>
    <t>Проведення стерелізації та утримання безрідних тварин</t>
  </si>
  <si>
    <t>Відлов собак</t>
  </si>
  <si>
    <t>викошування газонів, побілка дерев, заходи з озеленення міста та інше)</t>
  </si>
  <si>
    <t>Ямковий ремонт</t>
  </si>
  <si>
    <t>Розмітка вулиць</t>
  </si>
  <si>
    <t>Придбання світильників</t>
  </si>
  <si>
    <t>Придбання контейнерів</t>
  </si>
  <si>
    <t>придбання огорож контейнерних майданчиків</t>
  </si>
  <si>
    <t>придбання плит на огорожу ролігону</t>
  </si>
  <si>
    <t>придбання відеоспостереження</t>
  </si>
  <si>
    <t>Вивіз стихійних сміттєзвалищ</t>
  </si>
  <si>
    <t>(проведення технагляду)</t>
  </si>
  <si>
    <t xml:space="preserve"> /Поховання безрідних/</t>
  </si>
  <si>
    <t xml:space="preserve">Поточний ремонт малих архітектурних форм по місту </t>
  </si>
  <si>
    <t>(побілка бардюрів)</t>
  </si>
  <si>
    <t xml:space="preserve"> Газ кам"яновугільний, водяний, генераторний і подібні види газів, крім нафтових газів                                                                                                                                                                  </t>
  </si>
  <si>
    <t>Поточний ремонт дитячих майданчиків</t>
  </si>
  <si>
    <t>Поточний ремонт пам"ятників та пам"ятних знаків</t>
  </si>
  <si>
    <t xml:space="preserve"> Влаштування та поточний ремонт автобусних зупинок</t>
  </si>
  <si>
    <t xml:space="preserve"> (Монтування ліній вуличного освітлення))</t>
  </si>
  <si>
    <t>/Послуги з технічного обслуговування електроустаткування мереж вуличного /освітлення</t>
  </si>
  <si>
    <t xml:space="preserve"> Ремонтування та технічне обслуговування електронного й оптичного устатковання / Ремонт і повірка електролічильників  ЕТЗВ5Е8НLRNP-12/</t>
  </si>
  <si>
    <t>/Транспортні послуги по завезенню піску, грунту дров /</t>
  </si>
  <si>
    <t>/ послуги по встановленню, обслуговування та прибиранню новорічної ялинки та пикрашання території загального користування до Новорічних та Різдвяних святї /</t>
  </si>
  <si>
    <t xml:space="preserve"> / Послуги з розчистки водовідвідних канав; послуги з технічного обслуговування водопропускних споруд/</t>
  </si>
  <si>
    <t xml:space="preserve"> зрізання та обрізання дерев, підстригання кущів, </t>
  </si>
  <si>
    <t>Заміна, встановлення та ремонт дорожніх знаків/</t>
  </si>
  <si>
    <t>придбання відеокамер громадського спостереження</t>
  </si>
  <si>
    <t>резервний фонд</t>
  </si>
  <si>
    <t>вулична електроенергія</t>
  </si>
  <si>
    <t>газ</t>
  </si>
  <si>
    <t>доставка та встановлення памятника Борцям за незалежність</t>
  </si>
  <si>
    <t>облаштування постаменту для памятника Борцям за незалежність</t>
  </si>
  <si>
    <t>виготовлення проекту ОДР</t>
  </si>
  <si>
    <t>облаштування пішохідних переходів згідно проекту ОДР</t>
  </si>
  <si>
    <t>закупівля знаків згідно проекту ОДР</t>
  </si>
  <si>
    <t>придбання консолей згідно проекту ОДР</t>
  </si>
  <si>
    <t>поточний ремонт барєрних огороджень</t>
  </si>
  <si>
    <t>РАЗОМ</t>
  </si>
  <si>
    <t>ПРОГРАМИ</t>
  </si>
  <si>
    <t xml:space="preserve">Міська цільова програма "Реконструкція та розвиток кладовищ міста на 2018 р." (з.ф.)  </t>
  </si>
  <si>
    <t>Міська цільова Програма «Реставрація пам’яток архітектури  м. Ніжина в 2018 р.» (с.ф.)</t>
  </si>
  <si>
    <t>Міська цільова Програма «Удосконалення системи поводження з твердими побутовими відходами м. Ніжина, розвитку та збереження зелених насаджень на 2018 рік" (з.ф.)</t>
  </si>
  <si>
    <t>Міська цільова Програма «Контролю за утриманням домашніх тварин та регулювання чисельності безпритульних тварин гуманними методами на  2018 рік» (з.ф.,с.ф.)</t>
  </si>
  <si>
    <t xml:space="preserve">Міська цільова Програма  «Юридичного обслуговування управління житлово-комунального господарства та будівництва Ніжинської міської ради  на 2018 рік.» (з.ф.)  </t>
  </si>
  <si>
    <t>Програма капітального ремонту житлового фонду м.Ніжин на 2018 рік с.ф.</t>
  </si>
  <si>
    <t>Міська цільова Програма "Розвитку та фінансової підтримки комунальних підприємств м.Ніжина на 2018 рік.(с.ф.)</t>
  </si>
  <si>
    <t>Міська цільова Програма "Сприяння створенню та забезпечення функціонування об’єднань співвласників багатоквартирних будинків у м. Ніжині на 2018 рік" (с.ф.)</t>
  </si>
  <si>
    <t>Міська цільова програма забезпечення функціонування громадських вбиралень на 2018 р.</t>
  </si>
  <si>
    <t>Міська програма "Розробка схем та проектних рішень масового застосування та детального планування на 2017рік"</t>
  </si>
  <si>
    <t xml:space="preserve">Міська цільова програма "Збереження та відновлення меморіальних пам’яток періоду Великої Вітчизняної війни 1941-1945 років у м. Ніжині на 2014-2019 роки" </t>
  </si>
  <si>
    <t>Міська цільова програма "Забезпечення корегування Генерального плану забудови міста Ніжина на 2018 рік" (с.ф.)</t>
  </si>
  <si>
    <t>Міська програма "Розвиток безпеки  дорожнього руху в м. Ніжині на 2018 рік"</t>
  </si>
  <si>
    <t>благоустрій</t>
  </si>
  <si>
    <t>5 додаток</t>
  </si>
  <si>
    <t>ВСЬОГО ПО ПРОГРАМАМ</t>
  </si>
  <si>
    <t xml:space="preserve">Забезпечення надійного   та безперебійного  функціонування житлово- експлуатаційного  господарства м. Ніжина на 2018 рік </t>
  </si>
  <si>
    <t>Міська цільова програма "Розвитку  комунального підприємства "НУВКГ" на 2018 рік"</t>
  </si>
  <si>
    <t>на 2018 рік</t>
  </si>
  <si>
    <t>ВСЬОГО  по  КЕКВ  2210,3210</t>
  </si>
  <si>
    <t>БЛАГОУСТРІЙ</t>
  </si>
  <si>
    <t>УТРИМАННЯ ДОРІГ</t>
  </si>
  <si>
    <t>Придбання контейнерів /евро/</t>
  </si>
  <si>
    <t>Сіль для промислового перероблення  ДСТУ 4246 2003 кам'яна сорт вищий, крупність 3 без покування /4 вагона/</t>
  </si>
  <si>
    <t>ВСЬОГО  по  КЕКВ  2210</t>
  </si>
  <si>
    <t>вулична електроенергія (2273)</t>
  </si>
  <si>
    <t>ВСЬОГО 2240</t>
  </si>
  <si>
    <t>газ (2274)</t>
  </si>
  <si>
    <t>Додаток № 5</t>
  </si>
  <si>
    <t xml:space="preserve">Влаштування  автобусних зупинок </t>
  </si>
  <si>
    <t>Поточний ремонт пам’ятників та пам’ятних знаків</t>
  </si>
  <si>
    <t>ВСЬОГО  по  КЕКВ 2270</t>
  </si>
  <si>
    <t>Ямковий ремонт, грейдеровка</t>
  </si>
  <si>
    <t xml:space="preserve">                             </t>
  </si>
  <si>
    <t>Разом благоустрій міста</t>
  </si>
  <si>
    <t>РАЗОМ благоустрій міста та утримання доріг</t>
  </si>
  <si>
    <t>Напрямок використання коштів</t>
  </si>
  <si>
    <t>Поховання безрідних</t>
  </si>
  <si>
    <t>Проведення технагляду</t>
  </si>
  <si>
    <t xml:space="preserve">Потреба на 2021 рік </t>
  </si>
  <si>
    <t>тис. грн.</t>
  </si>
  <si>
    <t>Послуги з технічного обслуговування електроустаткування мереж вуличного /освітлення</t>
  </si>
  <si>
    <t>Монтування ліній вуличного освітлення</t>
  </si>
  <si>
    <t>Послуги з розчистки водовідвідних канав; послуги з технічного обслуговування водопропускних споруд</t>
  </si>
  <si>
    <t>Послуги по встановленню, обслуговування та прибиранню новорічної ялинки та прикрашання території загального користування до Новорічних та Різдвяних свят</t>
  </si>
  <si>
    <t xml:space="preserve">Транспортні послуги </t>
  </si>
  <si>
    <t>Видалення дерев, корчування пнів, розкряжування деревини</t>
  </si>
  <si>
    <t>Викошування газонів</t>
  </si>
  <si>
    <t>Підрізання дерев та кущів</t>
  </si>
  <si>
    <t>Оплата послуг інтернету на відеокамерах</t>
  </si>
  <si>
    <t>Поточний ремонт  територій посадочних платформ</t>
  </si>
  <si>
    <t xml:space="preserve">Поточний ремонт автобусних зупинок </t>
  </si>
  <si>
    <t>Облаштування пішохідних переходів згідно проекту ОДР</t>
  </si>
  <si>
    <t>Поточний ремонт бар’єрних огорожень</t>
  </si>
  <si>
    <t>Придбання кліток для роздільного збирання</t>
  </si>
  <si>
    <t>Придбання плит на огорожу полігону</t>
  </si>
  <si>
    <t>Закупівля знаків згідно проекту ОДР</t>
  </si>
  <si>
    <t>Придбання вазонів</t>
  </si>
  <si>
    <t>Придбання лічильників</t>
  </si>
  <si>
    <t>Придбання квітів</t>
  </si>
  <si>
    <t>Придбання садженців</t>
  </si>
  <si>
    <t>Придбання насіння трави</t>
  </si>
  <si>
    <t>Придбання лежачих поліцейських</t>
  </si>
  <si>
    <t>Придбання обмежувачів руху</t>
  </si>
  <si>
    <t>Придбання консолей згідно проекту ОДР МИГАЛКИ</t>
  </si>
  <si>
    <t>Ремонтування та технічне обслуговування електронного й оптичного устатковання / Ремонт і повірка електролічильників  ЕТЗВ5Е8НLRNP-12/</t>
  </si>
  <si>
    <t xml:space="preserve">Інші видатки бюджету Ніжинської МТГ на 2021 рік, не включені </t>
  </si>
  <si>
    <t xml:space="preserve">до програм та бюджету розвитку </t>
  </si>
  <si>
    <t xml:space="preserve">Газ кам"яновугільний, водяний, генераторний і подібні види газів, крім нафтових газів            (обслуговування пам’ятного знаку  ВВ)                                                                                                                                                       </t>
  </si>
  <si>
    <t>Пропозиції по виділенню коштів</t>
  </si>
  <si>
    <t>Примітки</t>
  </si>
  <si>
    <t>Касові видатки за 10 місяців 2020 року</t>
  </si>
  <si>
    <t>Резервний фонд</t>
  </si>
  <si>
    <t>Разом</t>
  </si>
  <si>
    <t>Резервний фонд:</t>
  </si>
  <si>
    <t>1. програма по ремонту фасадів житлових будинків</t>
  </si>
  <si>
    <t>2. фінпідтримка архітектурного бюро</t>
  </si>
  <si>
    <t>3. авіалогістичний центр</t>
  </si>
  <si>
    <t>4. знято з благоустрою (дод. 5)</t>
  </si>
  <si>
    <t>5. перехрестя Шевченка-Синяківська</t>
  </si>
  <si>
    <t>6. резерв</t>
  </si>
  <si>
    <t>7. знято на трактор НУВКГ</t>
  </si>
  <si>
    <t>8. резерв</t>
  </si>
  <si>
    <t>Всього</t>
  </si>
  <si>
    <t>8. знято на висвітлення</t>
  </si>
  <si>
    <t>в т.ч. вільний резерв</t>
  </si>
  <si>
    <t>в програмі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</si>
</sst>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"/>
    <numFmt numFmtId="166" formatCode="#,##0.0"/>
  </numFmts>
  <fonts count="20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3.5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7" fillId="0" borderId="0"/>
    <xf numFmtId="0" fontId="1" fillId="0" borderId="0"/>
    <xf numFmtId="0" fontId="16" fillId="0" borderId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</cellStyleXfs>
  <cellXfs count="123">
    <xf numFmtId="0" fontId="0" fillId="0" borderId="0" xfId="0"/>
    <xf numFmtId="0" fontId="2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3" fillId="0" borderId="0" xfId="0" applyFont="1"/>
    <xf numFmtId="165" fontId="3" fillId="2" borderId="1" xfId="0" applyNumberFormat="1" applyFont="1" applyFill="1" applyBorder="1" applyAlignment="1">
      <alignment horizontal="center" wrapText="1"/>
    </xf>
    <xf numFmtId="165" fontId="6" fillId="3" borderId="1" xfId="0" applyNumberFormat="1" applyFont="1" applyFill="1" applyBorder="1" applyAlignment="1">
      <alignment horizontal="center" wrapText="1"/>
    </xf>
    <xf numFmtId="165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3" fillId="3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165" fontId="3" fillId="3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/>
    <xf numFmtId="2" fontId="3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18" fillId="0" borderId="1" xfId="0" applyFont="1" applyBorder="1" applyAlignment="1">
      <alignment wrapText="1"/>
    </xf>
    <xf numFmtId="2" fontId="5" fillId="0" borderId="1" xfId="0" applyNumberFormat="1" applyFont="1" applyBorder="1"/>
    <xf numFmtId="2" fontId="5" fillId="0" borderId="1" xfId="0" applyNumberFormat="1" applyFont="1" applyBorder="1" applyAlignment="1">
      <alignment wrapText="1"/>
    </xf>
    <xf numFmtId="2" fontId="3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9" fillId="0" borderId="1" xfId="0" applyFont="1" applyBorder="1"/>
    <xf numFmtId="2" fontId="4" fillId="0" borderId="1" xfId="0" applyNumberFormat="1" applyFont="1" applyBorder="1"/>
    <xf numFmtId="0" fontId="3" fillId="0" borderId="1" xfId="1" applyFont="1" applyFill="1" applyBorder="1" applyAlignment="1">
      <alignment horizontal="justify" wrapText="1"/>
    </xf>
    <xf numFmtId="0" fontId="3" fillId="0" borderId="1" xfId="1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justify" vertical="center"/>
    </xf>
    <xf numFmtId="0" fontId="11" fillId="0" borderId="1" xfId="1" applyFont="1" applyFill="1" applyBorder="1" applyAlignment="1">
      <alignment horizontal="justify" vertical="center" wrapText="1"/>
    </xf>
    <xf numFmtId="2" fontId="3" fillId="0" borderId="1" xfId="0" applyNumberFormat="1" applyFont="1" applyBorder="1" applyAlignment="1"/>
    <xf numFmtId="0" fontId="4" fillId="0" borderId="1" xfId="0" applyFont="1" applyBorder="1"/>
    <xf numFmtId="0" fontId="7" fillId="5" borderId="1" xfId="0" applyFont="1" applyFill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6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14" fillId="3" borderId="1" xfId="0" applyFont="1" applyFill="1" applyBorder="1" applyAlignment="1">
      <alignment wrapText="1"/>
    </xf>
    <xf numFmtId="0" fontId="14" fillId="3" borderId="1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0" xfId="0" applyFont="1"/>
    <xf numFmtId="4" fontId="14" fillId="3" borderId="1" xfId="0" applyNumberFormat="1" applyFont="1" applyFill="1" applyBorder="1" applyAlignment="1">
      <alignment horizontal="center" wrapText="1"/>
    </xf>
    <xf numFmtId="3" fontId="2" fillId="0" borderId="1" xfId="0" applyNumberFormat="1" applyFont="1" applyBorder="1" applyAlignment="1">
      <alignment horizontal="center"/>
    </xf>
    <xf numFmtId="3" fontId="14" fillId="5" borderId="1" xfId="0" applyNumberFormat="1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14" fillId="5" borderId="1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horizontal="center" wrapText="1"/>
    </xf>
    <xf numFmtId="4" fontId="14" fillId="5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3" fillId="0" borderId="0" xfId="0" applyNumberFormat="1" applyFont="1"/>
    <xf numFmtId="4" fontId="4" fillId="0" borderId="1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2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/>
    </xf>
    <xf numFmtId="4" fontId="14" fillId="3" borderId="3" xfId="0" applyNumberFormat="1" applyFont="1" applyFill="1" applyBorder="1" applyAlignment="1">
      <alignment horizontal="center" wrapText="1"/>
    </xf>
    <xf numFmtId="4" fontId="2" fillId="6" borderId="3" xfId="0" applyNumberFormat="1" applyFont="1" applyFill="1" applyBorder="1" applyAlignment="1">
      <alignment horizontal="center" wrapText="1"/>
    </xf>
    <xf numFmtId="4" fontId="2" fillId="0" borderId="3" xfId="0" applyNumberFormat="1" applyFont="1" applyBorder="1"/>
    <xf numFmtId="4" fontId="2" fillId="2" borderId="3" xfId="0" applyNumberFormat="1" applyFont="1" applyFill="1" applyBorder="1" applyAlignment="1">
      <alignment horizontal="center" wrapText="1"/>
    </xf>
    <xf numFmtId="4" fontId="2" fillId="0" borderId="3" xfId="0" applyNumberFormat="1" applyFont="1" applyBorder="1" applyAlignment="1">
      <alignment horizontal="center"/>
    </xf>
    <xf numFmtId="4" fontId="14" fillId="5" borderId="3" xfId="0" applyNumberFormat="1" applyFont="1" applyFill="1" applyBorder="1" applyAlignment="1">
      <alignment horizontal="center" wrapText="1"/>
    </xf>
    <xf numFmtId="2" fontId="2" fillId="0" borderId="3" xfId="0" applyNumberFormat="1" applyFont="1" applyBorder="1" applyAlignment="1">
      <alignment horizontal="center"/>
    </xf>
    <xf numFmtId="4" fontId="14" fillId="5" borderId="3" xfId="0" applyNumberFormat="1" applyFont="1" applyFill="1" applyBorder="1" applyAlignment="1">
      <alignment horizontal="center"/>
    </xf>
    <xf numFmtId="2" fontId="3" fillId="0" borderId="3" xfId="0" applyNumberFormat="1" applyFont="1" applyBorder="1"/>
    <xf numFmtId="4" fontId="4" fillId="0" borderId="3" xfId="0" applyNumberFormat="1" applyFont="1" applyBorder="1"/>
    <xf numFmtId="4" fontId="3" fillId="0" borderId="1" xfId="0" applyNumberFormat="1" applyFont="1" applyBorder="1"/>
    <xf numFmtId="0" fontId="19" fillId="0" borderId="3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5" borderId="1" xfId="0" applyFont="1" applyFill="1" applyBorder="1"/>
    <xf numFmtId="4" fontId="6" fillId="5" borderId="1" xfId="0" applyNumberFormat="1" applyFont="1" applyFill="1" applyBorder="1"/>
    <xf numFmtId="4" fontId="3" fillId="5" borderId="1" xfId="0" applyNumberFormat="1" applyFont="1" applyFill="1" applyBorder="1"/>
    <xf numFmtId="4" fontId="2" fillId="8" borderId="1" xfId="0" applyNumberFormat="1" applyFont="1" applyFill="1" applyBorder="1" applyAlignment="1">
      <alignment horizontal="center" wrapText="1"/>
    </xf>
    <xf numFmtId="4" fontId="2" fillId="8" borderId="3" xfId="0" applyNumberFormat="1" applyFont="1" applyFill="1" applyBorder="1" applyAlignment="1">
      <alignment horizontal="center" wrapText="1"/>
    </xf>
    <xf numFmtId="166" fontId="2" fillId="0" borderId="1" xfId="0" applyNumberFormat="1" applyFont="1" applyBorder="1"/>
    <xf numFmtId="0" fontId="4" fillId="0" borderId="1" xfId="0" applyFont="1" applyBorder="1" applyAlignment="1">
      <alignment horizontal="center"/>
    </xf>
    <xf numFmtId="166" fontId="4" fillId="0" borderId="1" xfId="0" applyNumberFormat="1" applyFont="1" applyBorder="1"/>
    <xf numFmtId="0" fontId="9" fillId="0" borderId="0" xfId="0" applyFont="1"/>
    <xf numFmtId="0" fontId="9" fillId="0" borderId="1" xfId="0" applyFont="1" applyBorder="1" applyAlignment="1">
      <alignment horizontal="justify" vertical="center"/>
    </xf>
    <xf numFmtId="3" fontId="9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center"/>
    </xf>
    <xf numFmtId="3" fontId="4" fillId="0" borderId="1" xfId="0" applyNumberFormat="1" applyFont="1" applyBorder="1" applyAlignment="1">
      <alignment horizontal="center"/>
    </xf>
    <xf numFmtId="0" fontId="6" fillId="0" borderId="0" xfId="0" applyFont="1"/>
    <xf numFmtId="4" fontId="2" fillId="8" borderId="3" xfId="0" applyNumberFormat="1" applyFont="1" applyFill="1" applyBorder="1" applyAlignment="1">
      <alignment horizontal="center"/>
    </xf>
    <xf numFmtId="166" fontId="2" fillId="8" borderId="1" xfId="0" applyNumberFormat="1" applyFont="1" applyFill="1" applyBorder="1"/>
    <xf numFmtId="4" fontId="9" fillId="0" borderId="1" xfId="0" applyNumberFormat="1" applyFont="1" applyBorder="1" applyAlignment="1">
      <alignment horizontal="center"/>
    </xf>
    <xf numFmtId="0" fontId="3" fillId="8" borderId="1" xfId="0" applyFont="1" applyFill="1" applyBorder="1"/>
    <xf numFmtId="4" fontId="2" fillId="7" borderId="3" xfId="0" applyNumberFormat="1" applyFont="1" applyFill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4" fillId="4" borderId="1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4" fillId="8" borderId="3" xfId="0" applyFont="1" applyFill="1" applyBorder="1" applyAlignment="1">
      <alignment horizontal="center" wrapText="1"/>
    </xf>
    <xf numFmtId="0" fontId="4" fillId="8" borderId="4" xfId="0" applyFont="1" applyFill="1" applyBorder="1" applyAlignment="1">
      <alignment horizontal="center" wrapText="1"/>
    </xf>
    <xf numFmtId="0" fontId="14" fillId="0" borderId="0" xfId="0" applyFont="1" applyAlignment="1">
      <alignment horizontal="left"/>
    </xf>
  </cellXfs>
  <cellStyles count="7">
    <cellStyle name="Звичайний" xfId="0" builtinId="0"/>
    <cellStyle name="Обычный 2" xfId="1"/>
    <cellStyle name="Обычный 3" xfId="2"/>
    <cellStyle name="Обычный 4" xfId="3"/>
    <cellStyle name="Обычный 5" xfId="4"/>
    <cellStyle name="Финансовый 2" xfId="5"/>
    <cellStyle name="Финансовый 3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35"/>
  </sheetPr>
  <dimension ref="A1:D76"/>
  <sheetViews>
    <sheetView topLeftCell="A47" zoomScale="130" zoomScaleNormal="130" workbookViewId="0">
      <selection activeCell="F56" sqref="F56"/>
    </sheetView>
  </sheetViews>
  <sheetFormatPr defaultColWidth="9.140625" defaultRowHeight="12.75"/>
  <cols>
    <col min="1" max="1" width="50" style="8" customWidth="1"/>
    <col min="2" max="2" width="10" style="8" customWidth="1"/>
    <col min="3" max="3" width="12.5703125" style="8" customWidth="1"/>
    <col min="4" max="4" width="11" style="8" bestFit="1" customWidth="1"/>
    <col min="5" max="16384" width="9.140625" style="8"/>
  </cols>
  <sheetData>
    <row r="1" spans="1:4" ht="14.25">
      <c r="A1" s="112" t="s">
        <v>9</v>
      </c>
      <c r="B1" s="112"/>
      <c r="C1" s="112"/>
    </row>
    <row r="2" spans="1:4" ht="14.25">
      <c r="A2" s="112" t="s">
        <v>68</v>
      </c>
      <c r="B2" s="112"/>
      <c r="C2" s="112"/>
    </row>
    <row r="3" spans="1:4" ht="15.75">
      <c r="A3" s="1"/>
      <c r="B3" s="1"/>
      <c r="C3" s="1"/>
    </row>
    <row r="4" spans="1:4" ht="51.75" customHeight="1">
      <c r="A4" s="16" t="s">
        <v>0</v>
      </c>
      <c r="B4" s="21" t="s">
        <v>2</v>
      </c>
      <c r="C4" s="21" t="s">
        <v>3</v>
      </c>
      <c r="D4" s="7" t="s">
        <v>38</v>
      </c>
    </row>
    <row r="5" spans="1:4">
      <c r="A5" s="2">
        <v>1</v>
      </c>
      <c r="B5" s="2">
        <v>2</v>
      </c>
      <c r="C5" s="2">
        <v>3</v>
      </c>
      <c r="D5" s="22"/>
    </row>
    <row r="6" spans="1:4" ht="15" customHeight="1">
      <c r="A6" s="113" t="s">
        <v>1</v>
      </c>
      <c r="B6" s="113"/>
      <c r="C6" s="113"/>
      <c r="D6" s="22"/>
    </row>
    <row r="7" spans="1:4" ht="15" customHeight="1">
      <c r="A7" s="15" t="s">
        <v>16</v>
      </c>
      <c r="B7" s="15"/>
      <c r="C7" s="19">
        <v>100</v>
      </c>
      <c r="D7" s="23"/>
    </row>
    <row r="8" spans="1:4" ht="15" customHeight="1">
      <c r="A8" s="15" t="s">
        <v>17</v>
      </c>
      <c r="B8" s="15"/>
      <c r="C8" s="19">
        <v>190</v>
      </c>
      <c r="D8" s="23"/>
    </row>
    <row r="9" spans="1:4" ht="15" customHeight="1">
      <c r="A9" s="15" t="s">
        <v>18</v>
      </c>
      <c r="B9" s="15"/>
      <c r="C9" s="19">
        <v>190</v>
      </c>
      <c r="D9" s="23"/>
    </row>
    <row r="10" spans="1:4" ht="15" customHeight="1">
      <c r="A10" s="15" t="s">
        <v>19</v>
      </c>
      <c r="B10" s="15"/>
      <c r="C10" s="19">
        <v>195</v>
      </c>
      <c r="D10" s="23"/>
    </row>
    <row r="11" spans="1:4" ht="15" customHeight="1">
      <c r="A11" s="15" t="s">
        <v>15</v>
      </c>
      <c r="B11" s="18"/>
      <c r="C11" s="19">
        <v>1500</v>
      </c>
      <c r="D11" s="23"/>
    </row>
    <row r="12" spans="1:4" ht="23.25" customHeight="1">
      <c r="A12" s="6" t="s">
        <v>8</v>
      </c>
      <c r="B12" s="12"/>
      <c r="C12" s="20">
        <v>150</v>
      </c>
      <c r="D12" s="23"/>
    </row>
    <row r="13" spans="1:4" ht="13.5" customHeight="1">
      <c r="A13" s="6" t="s">
        <v>37</v>
      </c>
      <c r="B13" s="12"/>
      <c r="C13" s="20">
        <v>195</v>
      </c>
      <c r="D13" s="23"/>
    </row>
    <row r="14" spans="1:4" ht="14.25" customHeight="1">
      <c r="A14" s="6" t="s">
        <v>45</v>
      </c>
      <c r="B14" s="12"/>
      <c r="C14" s="20">
        <v>200</v>
      </c>
      <c r="D14" s="23"/>
    </row>
    <row r="15" spans="1:4" ht="14.25" customHeight="1">
      <c r="A15" s="6" t="s">
        <v>46</v>
      </c>
      <c r="B15" s="12"/>
      <c r="C15" s="20">
        <v>300</v>
      </c>
      <c r="D15" s="23"/>
    </row>
    <row r="16" spans="1:4" ht="15" customHeight="1">
      <c r="A16" s="5" t="s">
        <v>69</v>
      </c>
      <c r="B16" s="13"/>
      <c r="C16" s="17">
        <f>SUM(C7:C15)</f>
        <v>3020</v>
      </c>
      <c r="D16" s="23"/>
    </row>
    <row r="17" spans="1:4">
      <c r="A17" s="3" t="s">
        <v>6</v>
      </c>
      <c r="B17" s="4"/>
      <c r="C17" s="9">
        <v>150</v>
      </c>
      <c r="D17" s="23"/>
    </row>
    <row r="18" spans="1:4">
      <c r="A18" s="3" t="s">
        <v>21</v>
      </c>
      <c r="B18" s="4"/>
      <c r="C18" s="9">
        <v>30</v>
      </c>
      <c r="D18" s="23"/>
    </row>
    <row r="19" spans="1:4">
      <c r="A19" s="15" t="s">
        <v>22</v>
      </c>
      <c r="B19" s="14"/>
      <c r="C19" s="11">
        <v>100</v>
      </c>
      <c r="D19" s="23"/>
    </row>
    <row r="20" spans="1:4" ht="11.25" customHeight="1">
      <c r="A20" s="6" t="s">
        <v>36</v>
      </c>
      <c r="B20" s="4"/>
      <c r="C20" s="9">
        <v>199</v>
      </c>
      <c r="D20" s="23">
        <v>201</v>
      </c>
    </row>
    <row r="21" spans="1:4" ht="13.5" customHeight="1">
      <c r="A21" s="3" t="s">
        <v>23</v>
      </c>
      <c r="B21" s="4"/>
      <c r="C21" s="9">
        <v>500</v>
      </c>
      <c r="D21" s="23"/>
    </row>
    <row r="22" spans="1:4" ht="12.75" customHeight="1">
      <c r="A22" s="3" t="s">
        <v>24</v>
      </c>
      <c r="B22" s="4"/>
      <c r="C22" s="9">
        <v>50</v>
      </c>
      <c r="D22" s="23"/>
    </row>
    <row r="23" spans="1:4" ht="25.5">
      <c r="A23" s="3" t="s">
        <v>25</v>
      </c>
      <c r="B23" s="4"/>
      <c r="C23" s="9">
        <v>10</v>
      </c>
      <c r="D23" s="23"/>
    </row>
    <row r="24" spans="1:4" ht="13.5" customHeight="1">
      <c r="A24" s="3" t="s">
        <v>26</v>
      </c>
      <c r="B24" s="4"/>
      <c r="C24" s="9">
        <v>100</v>
      </c>
      <c r="D24" s="23"/>
    </row>
    <row r="25" spans="1:4">
      <c r="A25" s="3" t="s">
        <v>27</v>
      </c>
      <c r="B25" s="4"/>
      <c r="C25" s="9">
        <v>199</v>
      </c>
      <c r="D25" s="23">
        <v>301</v>
      </c>
    </row>
    <row r="26" spans="1:4">
      <c r="A26" s="3" t="s">
        <v>28</v>
      </c>
      <c r="B26" s="4"/>
      <c r="C26" s="9">
        <v>100</v>
      </c>
      <c r="D26" s="23"/>
    </row>
    <row r="27" spans="1:4" ht="25.5">
      <c r="A27" s="3" t="s">
        <v>5</v>
      </c>
      <c r="B27" s="4"/>
      <c r="C27" s="9">
        <v>10</v>
      </c>
      <c r="D27" s="23"/>
    </row>
    <row r="28" spans="1:4" ht="24" customHeight="1">
      <c r="A28" s="3" t="s">
        <v>30</v>
      </c>
      <c r="B28" s="4"/>
      <c r="C28" s="9">
        <v>199</v>
      </c>
      <c r="D28" s="23">
        <v>1301</v>
      </c>
    </row>
    <row r="29" spans="1:4" ht="14.25" customHeight="1">
      <c r="A29" s="3" t="s">
        <v>29</v>
      </c>
      <c r="B29" s="4"/>
      <c r="C29" s="9">
        <v>199</v>
      </c>
      <c r="D29" s="23">
        <v>6801</v>
      </c>
    </row>
    <row r="30" spans="1:4" ht="24" customHeight="1">
      <c r="A30" s="3" t="s">
        <v>34</v>
      </c>
      <c r="B30" s="4"/>
      <c r="C30" s="9">
        <v>199</v>
      </c>
      <c r="D30" s="23">
        <v>151</v>
      </c>
    </row>
    <row r="31" spans="1:4" ht="38.25">
      <c r="A31" s="3" t="s">
        <v>31</v>
      </c>
      <c r="B31" s="4"/>
      <c r="C31" s="9">
        <v>80</v>
      </c>
      <c r="D31" s="23"/>
    </row>
    <row r="32" spans="1:4" ht="16.5" customHeight="1">
      <c r="A32" s="3" t="s">
        <v>32</v>
      </c>
      <c r="B32" s="4"/>
      <c r="C32" s="9">
        <v>199</v>
      </c>
      <c r="D32" s="23">
        <v>551</v>
      </c>
    </row>
    <row r="33" spans="1:4" ht="40.5" customHeight="1">
      <c r="A33" s="3" t="s">
        <v>33</v>
      </c>
      <c r="B33" s="4"/>
      <c r="C33" s="9">
        <v>80</v>
      </c>
      <c r="D33" s="23"/>
    </row>
    <row r="34" spans="1:4" ht="14.25" customHeight="1">
      <c r="A34" s="3" t="s">
        <v>11</v>
      </c>
      <c r="B34" s="4"/>
      <c r="C34" s="9">
        <v>100</v>
      </c>
      <c r="D34" s="23"/>
    </row>
    <row r="35" spans="1:4" ht="17.25" customHeight="1">
      <c r="A35" s="3" t="s">
        <v>10</v>
      </c>
      <c r="B35" s="4"/>
      <c r="C35" s="9">
        <v>199</v>
      </c>
      <c r="D35" s="23"/>
    </row>
    <row r="36" spans="1:4" ht="16.5" customHeight="1">
      <c r="A36" s="7" t="s">
        <v>35</v>
      </c>
      <c r="B36" s="4"/>
      <c r="C36" s="9">
        <v>199</v>
      </c>
      <c r="D36" s="23">
        <v>701</v>
      </c>
    </row>
    <row r="37" spans="1:4" ht="29.25" customHeight="1">
      <c r="A37" s="7" t="s">
        <v>12</v>
      </c>
      <c r="B37" s="4"/>
      <c r="C37" s="9">
        <v>199</v>
      </c>
      <c r="D37" s="23">
        <v>701</v>
      </c>
    </row>
    <row r="38" spans="1:4" ht="15" customHeight="1">
      <c r="A38" s="7" t="s">
        <v>20</v>
      </c>
      <c r="B38" s="4"/>
      <c r="C38" s="9">
        <v>199</v>
      </c>
      <c r="D38" s="23">
        <v>301</v>
      </c>
    </row>
    <row r="39" spans="1:4" ht="15" customHeight="1">
      <c r="A39" s="7" t="s">
        <v>41</v>
      </c>
      <c r="B39" s="4"/>
      <c r="C39" s="9">
        <v>199</v>
      </c>
      <c r="D39" s="23"/>
    </row>
    <row r="40" spans="1:4" ht="27" customHeight="1">
      <c r="A40" s="29" t="s">
        <v>42</v>
      </c>
      <c r="B40" s="4"/>
      <c r="C40" s="9">
        <v>199</v>
      </c>
      <c r="D40" s="23"/>
    </row>
    <row r="41" spans="1:4" ht="15" customHeight="1">
      <c r="A41" s="7" t="s">
        <v>43</v>
      </c>
      <c r="B41" s="4"/>
      <c r="C41" s="9">
        <v>150</v>
      </c>
      <c r="D41" s="23"/>
    </row>
    <row r="42" spans="1:4" ht="14.25" customHeight="1">
      <c r="A42" s="7" t="s">
        <v>13</v>
      </c>
      <c r="B42" s="4"/>
      <c r="C42" s="9">
        <v>5000</v>
      </c>
      <c r="D42" s="23"/>
    </row>
    <row r="43" spans="1:4" ht="14.25" customHeight="1">
      <c r="A43" s="7" t="s">
        <v>14</v>
      </c>
      <c r="B43" s="4"/>
      <c r="C43" s="9">
        <v>400</v>
      </c>
      <c r="D43" s="23"/>
    </row>
    <row r="44" spans="1:4" ht="14.25" customHeight="1">
      <c r="A44" s="7" t="s">
        <v>44</v>
      </c>
      <c r="B44" s="4"/>
      <c r="C44" s="9">
        <v>199</v>
      </c>
      <c r="D44" s="23">
        <v>801</v>
      </c>
    </row>
    <row r="45" spans="1:4" ht="14.25" customHeight="1">
      <c r="A45" s="7" t="s">
        <v>47</v>
      </c>
      <c r="B45" s="4"/>
      <c r="C45" s="9">
        <v>199</v>
      </c>
      <c r="D45" s="23">
        <v>201</v>
      </c>
    </row>
    <row r="46" spans="1:4">
      <c r="A46" s="5" t="s">
        <v>4</v>
      </c>
      <c r="B46" s="5"/>
      <c r="C46" s="10">
        <f>SUM(C17:C45)</f>
        <v>9646</v>
      </c>
      <c r="D46" s="10">
        <f>SUM(D17:D45)</f>
        <v>12011</v>
      </c>
    </row>
    <row r="47" spans="1:4" ht="15">
      <c r="A47" s="24" t="s">
        <v>39</v>
      </c>
      <c r="B47" s="22">
        <v>2274</v>
      </c>
      <c r="C47" s="23">
        <v>4700</v>
      </c>
      <c r="D47" s="23"/>
    </row>
    <row r="48" spans="1:4" ht="15">
      <c r="A48" s="25" t="s">
        <v>40</v>
      </c>
      <c r="B48" s="24">
        <v>2273</v>
      </c>
      <c r="C48" s="27">
        <v>20</v>
      </c>
      <c r="D48" s="23"/>
    </row>
    <row r="49" spans="1:4" ht="15">
      <c r="A49" s="26"/>
      <c r="B49" s="24"/>
      <c r="C49" s="27"/>
      <c r="D49" s="23"/>
    </row>
    <row r="50" spans="1:4" ht="18.75">
      <c r="A50" s="30" t="s">
        <v>48</v>
      </c>
      <c r="B50" s="31"/>
      <c r="C50" s="32">
        <f>C16+C46+C47+C48</f>
        <v>17386</v>
      </c>
      <c r="D50" s="32">
        <f>D46</f>
        <v>12011</v>
      </c>
    </row>
    <row r="51" spans="1:4" ht="15">
      <c r="A51" s="25"/>
      <c r="B51" s="25" t="s">
        <v>7</v>
      </c>
      <c r="C51" s="28"/>
      <c r="D51" s="23"/>
    </row>
    <row r="52" spans="1:4" ht="25.5">
      <c r="A52" s="114" t="s">
        <v>49</v>
      </c>
      <c r="B52" s="115"/>
      <c r="C52" s="115"/>
      <c r="D52" s="116"/>
    </row>
    <row r="53" spans="1:4" ht="25.5">
      <c r="A53" s="33" t="s">
        <v>50</v>
      </c>
      <c r="B53" s="22"/>
      <c r="C53" s="23">
        <v>556</v>
      </c>
      <c r="D53" s="23"/>
    </row>
    <row r="54" spans="1:4" ht="25.5">
      <c r="A54" s="35" t="s">
        <v>51</v>
      </c>
      <c r="B54" s="22"/>
      <c r="C54" s="22" t="s">
        <v>63</v>
      </c>
      <c r="D54" s="22"/>
    </row>
    <row r="55" spans="1:4" ht="42.75" customHeight="1">
      <c r="A55" s="34" t="s">
        <v>52</v>
      </c>
      <c r="B55" s="22"/>
      <c r="C55" s="37">
        <v>9617</v>
      </c>
      <c r="D55" s="22"/>
    </row>
    <row r="56" spans="1:4" ht="45.75" customHeight="1">
      <c r="A56" s="36" t="s">
        <v>53</v>
      </c>
      <c r="B56" s="22"/>
      <c r="C56" s="22" t="s">
        <v>63</v>
      </c>
      <c r="D56" s="22"/>
    </row>
    <row r="57" spans="1:4" ht="38.25">
      <c r="A57" s="7" t="s">
        <v>54</v>
      </c>
      <c r="B57" s="22"/>
      <c r="C57" s="23">
        <v>350</v>
      </c>
      <c r="D57" s="22"/>
    </row>
    <row r="58" spans="1:4" ht="25.5">
      <c r="A58" s="7" t="s">
        <v>55</v>
      </c>
      <c r="B58" s="22"/>
      <c r="C58" s="23">
        <v>1300</v>
      </c>
      <c r="D58" s="22"/>
    </row>
    <row r="59" spans="1:4" ht="29.25" customHeight="1">
      <c r="A59" s="7" t="s">
        <v>56</v>
      </c>
      <c r="B59" s="22"/>
      <c r="C59" s="23">
        <v>12175</v>
      </c>
      <c r="D59" s="22"/>
    </row>
    <row r="60" spans="1:4" ht="38.25">
      <c r="A60" s="7" t="s">
        <v>57</v>
      </c>
      <c r="B60" s="22"/>
      <c r="C60" s="23">
        <v>500</v>
      </c>
      <c r="D60" s="22"/>
    </row>
    <row r="61" spans="1:4" ht="25.5">
      <c r="A61" s="7" t="s">
        <v>58</v>
      </c>
      <c r="B61" s="22"/>
      <c r="C61" s="23">
        <v>130.19999999999999</v>
      </c>
      <c r="D61" s="22"/>
    </row>
    <row r="62" spans="1:4" ht="27.75" customHeight="1">
      <c r="A62" s="7" t="s">
        <v>59</v>
      </c>
      <c r="B62" s="22"/>
      <c r="C62" s="22" t="s">
        <v>64</v>
      </c>
      <c r="D62" s="22"/>
    </row>
    <row r="63" spans="1:4" ht="38.25">
      <c r="A63" s="7" t="s">
        <v>60</v>
      </c>
      <c r="B63" s="22"/>
      <c r="C63" s="22" t="s">
        <v>64</v>
      </c>
      <c r="D63" s="22"/>
    </row>
    <row r="64" spans="1:4" ht="27.75" customHeight="1">
      <c r="A64" s="7" t="s">
        <v>61</v>
      </c>
      <c r="B64" s="22"/>
      <c r="C64" s="22" t="s">
        <v>64</v>
      </c>
      <c r="D64" s="22"/>
    </row>
    <row r="65" spans="1:4" ht="25.5">
      <c r="A65" s="7" t="s">
        <v>62</v>
      </c>
      <c r="B65" s="22"/>
      <c r="C65" s="22" t="s">
        <v>63</v>
      </c>
      <c r="D65" s="22"/>
    </row>
    <row r="66" spans="1:4" ht="38.25">
      <c r="A66" s="34" t="s">
        <v>66</v>
      </c>
      <c r="B66" s="22"/>
      <c r="C66" s="23">
        <v>562</v>
      </c>
      <c r="D66" s="22"/>
    </row>
    <row r="67" spans="1:4" ht="25.5">
      <c r="A67" s="34" t="s">
        <v>67</v>
      </c>
      <c r="B67" s="22"/>
      <c r="C67" s="23">
        <v>1016.06</v>
      </c>
      <c r="D67" s="22"/>
    </row>
    <row r="68" spans="1:4">
      <c r="A68" s="22"/>
      <c r="B68" s="22"/>
      <c r="C68" s="22"/>
      <c r="D68" s="22"/>
    </row>
    <row r="69" spans="1:4">
      <c r="A69" s="22"/>
      <c r="B69" s="22"/>
      <c r="C69" s="22"/>
      <c r="D69" s="22"/>
    </row>
    <row r="70" spans="1:4">
      <c r="A70" s="22"/>
      <c r="B70" s="22"/>
      <c r="C70" s="22"/>
      <c r="D70" s="22"/>
    </row>
    <row r="71" spans="1:4">
      <c r="A71" s="22"/>
      <c r="B71" s="22"/>
      <c r="C71" s="22"/>
      <c r="D71" s="22"/>
    </row>
    <row r="72" spans="1:4">
      <c r="A72" s="22"/>
      <c r="B72" s="22"/>
      <c r="C72" s="22"/>
      <c r="D72" s="22"/>
    </row>
    <row r="73" spans="1:4" ht="18.75">
      <c r="A73" s="38" t="s">
        <v>65</v>
      </c>
      <c r="B73" s="31"/>
      <c r="C73" s="32">
        <f>C53+C55+C57+C58+C59+C60+C61+C66+C67</f>
        <v>26206.260000000002</v>
      </c>
      <c r="D73" s="31"/>
    </row>
    <row r="74" spans="1:4">
      <c r="A74" s="22"/>
      <c r="B74" s="22"/>
      <c r="C74" s="22"/>
      <c r="D74" s="22"/>
    </row>
    <row r="75" spans="1:4">
      <c r="A75" s="22"/>
      <c r="B75" s="22"/>
      <c r="C75" s="22"/>
      <c r="D75" s="22"/>
    </row>
    <row r="76" spans="1:4">
      <c r="A76" s="22"/>
      <c r="B76" s="22"/>
      <c r="C76" s="22"/>
      <c r="D76" s="22"/>
    </row>
  </sheetData>
  <mergeCells count="4">
    <mergeCell ref="A1:C1"/>
    <mergeCell ref="A2:C2"/>
    <mergeCell ref="A6:C6"/>
    <mergeCell ref="A52:D52"/>
  </mergeCells>
  <pageMargins left="0.35433070866141736" right="0.19685039370078741" top="0.39370078740157483" bottom="0.31496062992125984" header="0.35433070866141736" footer="0.31496062992125984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35"/>
    <pageSetUpPr fitToPage="1"/>
  </sheetPr>
  <dimension ref="A1:G78"/>
  <sheetViews>
    <sheetView tabSelected="1" view="pageBreakPreview" topLeftCell="A52" zoomScale="90" zoomScaleSheetLayoutView="90" workbookViewId="0">
      <selection activeCell="I68" sqref="I68"/>
    </sheetView>
  </sheetViews>
  <sheetFormatPr defaultColWidth="9.140625" defaultRowHeight="12.75"/>
  <cols>
    <col min="1" max="1" width="47.7109375" style="8" customWidth="1"/>
    <col min="2" max="2" width="13.7109375" style="8" customWidth="1"/>
    <col min="3" max="3" width="14" style="8" customWidth="1"/>
    <col min="4" max="4" width="17.28515625" style="8" bestFit="1" customWidth="1"/>
    <col min="5" max="5" width="14.5703125" style="8" customWidth="1"/>
    <col min="6" max="16384" width="9.140625" style="8"/>
  </cols>
  <sheetData>
    <row r="1" spans="1:5" ht="15.75">
      <c r="C1" s="122" t="s">
        <v>78</v>
      </c>
      <c r="D1" s="122"/>
    </row>
    <row r="2" spans="1:5" ht="16.5">
      <c r="A2" s="117" t="s">
        <v>116</v>
      </c>
      <c r="B2" s="117"/>
      <c r="C2" s="117"/>
    </row>
    <row r="3" spans="1:5" ht="16.5">
      <c r="A3" s="117" t="s">
        <v>117</v>
      </c>
      <c r="B3" s="117"/>
      <c r="C3" s="117"/>
    </row>
    <row r="4" spans="1:5" ht="15.75">
      <c r="A4" s="1"/>
      <c r="B4" s="1"/>
      <c r="C4" s="61" t="s">
        <v>90</v>
      </c>
    </row>
    <row r="5" spans="1:5" ht="90.6" customHeight="1">
      <c r="A5" s="40" t="s">
        <v>86</v>
      </c>
      <c r="B5" s="60" t="s">
        <v>121</v>
      </c>
      <c r="C5" s="60" t="s">
        <v>89</v>
      </c>
      <c r="D5" s="91" t="s">
        <v>119</v>
      </c>
      <c r="E5" s="92" t="s">
        <v>120</v>
      </c>
    </row>
    <row r="6" spans="1:5" s="56" customFormat="1">
      <c r="A6" s="2">
        <v>1</v>
      </c>
      <c r="B6" s="2">
        <v>2</v>
      </c>
      <c r="C6" s="2">
        <v>3</v>
      </c>
      <c r="D6" s="77">
        <v>4</v>
      </c>
      <c r="E6" s="2">
        <v>5</v>
      </c>
    </row>
    <row r="7" spans="1:5" ht="18.75" customHeight="1">
      <c r="A7" s="120" t="s">
        <v>70</v>
      </c>
      <c r="B7" s="121"/>
      <c r="C7" s="121"/>
      <c r="D7" s="121"/>
      <c r="E7" s="110"/>
    </row>
    <row r="8" spans="1:5" ht="15" customHeight="1">
      <c r="A8" s="41" t="s">
        <v>72</v>
      </c>
      <c r="B8" s="49">
        <v>216.4</v>
      </c>
      <c r="C8" s="66">
        <v>200</v>
      </c>
      <c r="D8" s="111">
        <f>200-151</f>
        <v>49</v>
      </c>
      <c r="E8" s="22"/>
    </row>
    <row r="9" spans="1:5" ht="15.75">
      <c r="A9" s="41" t="s">
        <v>104</v>
      </c>
      <c r="B9" s="50">
        <v>192.4</v>
      </c>
      <c r="C9" s="66">
        <v>200</v>
      </c>
      <c r="D9" s="111"/>
      <c r="E9" s="22"/>
    </row>
    <row r="10" spans="1:5" ht="15" customHeight="1">
      <c r="A10" s="41" t="s">
        <v>105</v>
      </c>
      <c r="B10" s="49">
        <v>189.9</v>
      </c>
      <c r="C10" s="66">
        <v>200</v>
      </c>
      <c r="D10" s="78">
        <v>200</v>
      </c>
      <c r="E10" s="22"/>
    </row>
    <row r="11" spans="1:5" ht="15" customHeight="1">
      <c r="A11" s="41" t="s">
        <v>15</v>
      </c>
      <c r="B11" s="49">
        <v>189.3</v>
      </c>
      <c r="C11" s="66">
        <v>500</v>
      </c>
      <c r="D11" s="78">
        <v>300</v>
      </c>
      <c r="E11" s="90"/>
    </row>
    <row r="12" spans="1:5" ht="47.25">
      <c r="A12" s="42" t="s">
        <v>73</v>
      </c>
      <c r="B12" s="51">
        <v>179.8</v>
      </c>
      <c r="C12" s="67">
        <v>400</v>
      </c>
      <c r="D12" s="79">
        <v>200</v>
      </c>
      <c r="E12" s="22"/>
    </row>
    <row r="13" spans="1:5" ht="14.25" customHeight="1">
      <c r="A13" s="42" t="s">
        <v>106</v>
      </c>
      <c r="B13" s="51">
        <v>172</v>
      </c>
      <c r="C13" s="67">
        <v>300</v>
      </c>
      <c r="D13" s="79">
        <v>200</v>
      </c>
      <c r="E13" s="22"/>
    </row>
    <row r="14" spans="1:5" ht="14.25" customHeight="1">
      <c r="A14" s="42" t="s">
        <v>107</v>
      </c>
      <c r="B14" s="51">
        <v>26.1</v>
      </c>
      <c r="C14" s="67">
        <v>100</v>
      </c>
      <c r="D14" s="79">
        <f>60-30</f>
        <v>30</v>
      </c>
      <c r="E14" s="22"/>
    </row>
    <row r="15" spans="1:5" ht="14.25" customHeight="1">
      <c r="A15" s="42" t="s">
        <v>108</v>
      </c>
      <c r="B15" s="51">
        <v>3.3</v>
      </c>
      <c r="C15" s="67">
        <v>100</v>
      </c>
      <c r="D15" s="79">
        <f>50-10</f>
        <v>40</v>
      </c>
      <c r="E15" s="22"/>
    </row>
    <row r="16" spans="1:5" ht="14.25" customHeight="1">
      <c r="A16" s="42" t="s">
        <v>109</v>
      </c>
      <c r="B16" s="51">
        <v>13.5</v>
      </c>
      <c r="C16" s="67">
        <v>100</v>
      </c>
      <c r="D16" s="79">
        <f>60-20</f>
        <v>40</v>
      </c>
      <c r="E16" s="22"/>
    </row>
    <row r="17" spans="1:5" ht="14.25" customHeight="1">
      <c r="A17" s="42" t="s">
        <v>110</v>
      </c>
      <c r="B17" s="51"/>
      <c r="C17" s="67">
        <v>100</v>
      </c>
      <c r="D17" s="79">
        <f>100-60</f>
        <v>40</v>
      </c>
      <c r="E17" s="22"/>
    </row>
    <row r="18" spans="1:5" ht="14.25" customHeight="1">
      <c r="A18" s="42" t="s">
        <v>111</v>
      </c>
      <c r="B18" s="51">
        <v>25.2</v>
      </c>
      <c r="C18" s="67">
        <v>100</v>
      </c>
      <c r="D18" s="79">
        <f>100-60</f>
        <v>40</v>
      </c>
      <c r="E18" s="22"/>
    </row>
    <row r="19" spans="1:5" ht="14.25" customHeight="1">
      <c r="A19" s="42" t="s">
        <v>112</v>
      </c>
      <c r="B19" s="51"/>
      <c r="C19" s="67">
        <v>100</v>
      </c>
      <c r="D19" s="79">
        <f>100-55</f>
        <v>45</v>
      </c>
      <c r="E19" s="22"/>
    </row>
    <row r="20" spans="1:5" ht="14.25" customHeight="1">
      <c r="A20" s="42" t="s">
        <v>113</v>
      </c>
      <c r="B20" s="51">
        <v>28.5</v>
      </c>
      <c r="C20" s="67">
        <v>50</v>
      </c>
      <c r="D20" s="79">
        <f>50-1</f>
        <v>49</v>
      </c>
      <c r="E20" s="22"/>
    </row>
    <row r="21" spans="1:5" ht="30.75" customHeight="1">
      <c r="A21" s="42" t="s">
        <v>114</v>
      </c>
      <c r="B21" s="42"/>
      <c r="C21" s="67">
        <v>100</v>
      </c>
      <c r="D21" s="79">
        <v>100</v>
      </c>
      <c r="E21" s="22"/>
    </row>
    <row r="22" spans="1:5" ht="15" customHeight="1">
      <c r="A22" s="54" t="s">
        <v>74</v>
      </c>
      <c r="B22" s="55">
        <v>1600.6</v>
      </c>
      <c r="C22" s="62">
        <f>SUM(C8:C21)</f>
        <v>2550</v>
      </c>
      <c r="D22" s="80">
        <f>SUM(D8:D21)</f>
        <v>1333</v>
      </c>
      <c r="E22" s="93"/>
    </row>
    <row r="23" spans="1:5" ht="15" customHeight="1">
      <c r="A23" s="43" t="s">
        <v>99</v>
      </c>
      <c r="B23" s="57">
        <v>82</v>
      </c>
      <c r="C23" s="72">
        <v>100</v>
      </c>
      <c r="D23" s="81">
        <f>100-51</f>
        <v>49</v>
      </c>
      <c r="E23" s="22"/>
    </row>
    <row r="24" spans="1:5" ht="18" customHeight="1">
      <c r="A24" s="44" t="s">
        <v>88</v>
      </c>
      <c r="B24" s="51"/>
      <c r="C24" s="68">
        <v>50</v>
      </c>
      <c r="D24" s="83">
        <v>50</v>
      </c>
      <c r="E24" s="22"/>
    </row>
    <row r="25" spans="1:5" ht="15.75">
      <c r="A25" s="41" t="s">
        <v>87</v>
      </c>
      <c r="B25" s="49">
        <v>39.9</v>
      </c>
      <c r="C25" s="66">
        <v>49</v>
      </c>
      <c r="D25" s="78">
        <v>49</v>
      </c>
      <c r="E25" s="22"/>
    </row>
    <row r="26" spans="1:5" ht="30.75" customHeight="1">
      <c r="A26" s="44" t="s">
        <v>23</v>
      </c>
      <c r="B26" s="51">
        <v>815.7</v>
      </c>
      <c r="C26" s="68">
        <v>1000</v>
      </c>
      <c r="D26" s="83">
        <v>800</v>
      </c>
      <c r="E26" s="22"/>
    </row>
    <row r="27" spans="1:5" ht="45.6" customHeight="1">
      <c r="A27" s="44" t="s">
        <v>118</v>
      </c>
      <c r="B27" s="51">
        <v>1.3</v>
      </c>
      <c r="C27" s="68">
        <v>10</v>
      </c>
      <c r="D27" s="83">
        <v>5</v>
      </c>
      <c r="E27" s="22"/>
    </row>
    <row r="28" spans="1:5" ht="13.5" customHeight="1">
      <c r="A28" s="44" t="s">
        <v>26</v>
      </c>
      <c r="B28" s="51">
        <v>1.6</v>
      </c>
      <c r="C28" s="68">
        <v>200</v>
      </c>
      <c r="D28" s="83">
        <v>80</v>
      </c>
      <c r="E28" s="22"/>
    </row>
    <row r="29" spans="1:5" ht="28.15" customHeight="1">
      <c r="A29" s="44" t="s">
        <v>80</v>
      </c>
      <c r="B29" s="51">
        <v>114.2</v>
      </c>
      <c r="C29" s="68">
        <v>500</v>
      </c>
      <c r="D29" s="83">
        <v>200</v>
      </c>
      <c r="E29" s="22"/>
    </row>
    <row r="30" spans="1:5" ht="31.5">
      <c r="A30" s="44" t="s">
        <v>100</v>
      </c>
      <c r="B30" s="51"/>
      <c r="C30" s="68">
        <v>200</v>
      </c>
      <c r="D30" s="83">
        <v>100</v>
      </c>
      <c r="E30" s="22"/>
    </row>
    <row r="31" spans="1:5" ht="15.75">
      <c r="A31" s="46" t="s">
        <v>79</v>
      </c>
      <c r="B31" s="49"/>
      <c r="C31" s="68">
        <v>49</v>
      </c>
      <c r="D31" s="83">
        <v>49</v>
      </c>
      <c r="E31" s="22"/>
    </row>
    <row r="32" spans="1:5" ht="15.75">
      <c r="A32" s="46" t="s">
        <v>101</v>
      </c>
      <c r="B32" s="49">
        <v>81.099999999999994</v>
      </c>
      <c r="C32" s="68">
        <v>100</v>
      </c>
      <c r="D32" s="83">
        <v>90</v>
      </c>
      <c r="E32" s="22"/>
    </row>
    <row r="33" spans="1:5" ht="31.5">
      <c r="A33" s="46" t="s">
        <v>5</v>
      </c>
      <c r="B33" s="49"/>
      <c r="C33" s="68">
        <v>10</v>
      </c>
      <c r="D33" s="83">
        <v>10</v>
      </c>
      <c r="E33" s="22"/>
    </row>
    <row r="34" spans="1:5" ht="47.25">
      <c r="A34" s="44" t="s">
        <v>91</v>
      </c>
      <c r="B34" s="51">
        <v>1147.2</v>
      </c>
      <c r="C34" s="68">
        <v>1500</v>
      </c>
      <c r="D34" s="83">
        <v>1300</v>
      </c>
      <c r="E34" s="22"/>
    </row>
    <row r="35" spans="1:5" ht="15.75">
      <c r="A35" s="44" t="s">
        <v>92</v>
      </c>
      <c r="B35" s="51">
        <v>998.9</v>
      </c>
      <c r="C35" s="96">
        <v>3000</v>
      </c>
      <c r="D35" s="97">
        <v>1500</v>
      </c>
      <c r="E35" s="22"/>
    </row>
    <row r="36" spans="1:5" ht="47.25">
      <c r="A36" s="44" t="s">
        <v>93</v>
      </c>
      <c r="B36" s="51">
        <f>26.7+5</f>
        <v>31.7</v>
      </c>
      <c r="C36" s="68">
        <v>500</v>
      </c>
      <c r="D36" s="83">
        <v>200</v>
      </c>
      <c r="E36" s="22"/>
    </row>
    <row r="37" spans="1:5" ht="66.599999999999994" customHeight="1">
      <c r="A37" s="44" t="s">
        <v>115</v>
      </c>
      <c r="B37" s="51"/>
      <c r="C37" s="68">
        <v>80</v>
      </c>
      <c r="D37" s="83">
        <v>80</v>
      </c>
      <c r="E37" s="22"/>
    </row>
    <row r="38" spans="1:5" ht="16.5" customHeight="1">
      <c r="A38" s="44" t="s">
        <v>95</v>
      </c>
      <c r="B38" s="51">
        <v>221.9</v>
      </c>
      <c r="C38" s="68">
        <v>750</v>
      </c>
      <c r="D38" s="83">
        <v>300</v>
      </c>
      <c r="E38" s="22"/>
    </row>
    <row r="39" spans="1:5" ht="65.25" customHeight="1">
      <c r="A39" s="44" t="s">
        <v>94</v>
      </c>
      <c r="B39" s="51">
        <v>111.2</v>
      </c>
      <c r="C39" s="68">
        <v>150</v>
      </c>
      <c r="D39" s="97">
        <f>150-100</f>
        <v>50</v>
      </c>
      <c r="E39" s="22"/>
    </row>
    <row r="40" spans="1:5" ht="31.5">
      <c r="A40" s="47" t="s">
        <v>96</v>
      </c>
      <c r="B40" s="52">
        <f>762.2+146.1+6.3+44.1+60.9</f>
        <v>1019.6</v>
      </c>
      <c r="C40" s="68">
        <v>1500</v>
      </c>
      <c r="D40" s="83">
        <v>1350</v>
      </c>
      <c r="E40" s="22"/>
    </row>
    <row r="41" spans="1:5" ht="15.75">
      <c r="A41" s="47" t="s">
        <v>97</v>
      </c>
      <c r="B41" s="52">
        <v>536</v>
      </c>
      <c r="C41" s="68">
        <v>1000</v>
      </c>
      <c r="D41" s="83">
        <v>800</v>
      </c>
      <c r="E41" s="22"/>
    </row>
    <row r="42" spans="1:5" ht="15.75">
      <c r="A42" s="47" t="s">
        <v>98</v>
      </c>
      <c r="B42" s="52"/>
      <c r="C42" s="68">
        <v>500</v>
      </c>
      <c r="D42" s="83">
        <v>250</v>
      </c>
      <c r="E42" s="22"/>
    </row>
    <row r="43" spans="1:5" ht="15.75">
      <c r="A43" s="47" t="s">
        <v>20</v>
      </c>
      <c r="B43" s="52">
        <v>746.6</v>
      </c>
      <c r="C43" s="68">
        <v>800</v>
      </c>
      <c r="D43" s="83">
        <v>800</v>
      </c>
      <c r="E43" s="22"/>
    </row>
    <row r="44" spans="1:5" ht="15" customHeight="1">
      <c r="A44" s="7"/>
      <c r="B44" s="58"/>
      <c r="C44" s="68"/>
      <c r="D44" s="82"/>
      <c r="E44" s="22"/>
    </row>
    <row r="45" spans="1:5" ht="15.75">
      <c r="A45" s="29"/>
      <c r="B45" s="59"/>
      <c r="C45" s="68"/>
      <c r="D45" s="82"/>
      <c r="E45" s="22"/>
    </row>
    <row r="46" spans="1:5" ht="15.75">
      <c r="A46" s="54" t="s">
        <v>4</v>
      </c>
      <c r="B46" s="62">
        <v>7537.4</v>
      </c>
      <c r="C46" s="62">
        <f>SUM(C23:C45)</f>
        <v>12048</v>
      </c>
      <c r="D46" s="80">
        <f>SUM(D23:D45)</f>
        <v>8112</v>
      </c>
      <c r="E46" s="94">
        <f>C46-D46</f>
        <v>3936</v>
      </c>
    </row>
    <row r="47" spans="1:5" ht="15.75">
      <c r="A47" s="48" t="s">
        <v>75</v>
      </c>
      <c r="B47" s="63">
        <v>3566</v>
      </c>
      <c r="C47" s="69">
        <v>6400</v>
      </c>
      <c r="D47" s="107">
        <f>6000+400</f>
        <v>6400</v>
      </c>
      <c r="E47" s="90"/>
    </row>
    <row r="48" spans="1:5" ht="15.75">
      <c r="A48" s="47" t="s">
        <v>77</v>
      </c>
      <c r="B48" s="52">
        <v>1.3</v>
      </c>
      <c r="C48" s="69">
        <v>20</v>
      </c>
      <c r="D48" s="84">
        <v>10</v>
      </c>
      <c r="E48" s="22"/>
    </row>
    <row r="49" spans="1:7" ht="15.75">
      <c r="A49" s="54" t="s">
        <v>81</v>
      </c>
      <c r="B49" s="64">
        <f>B47+B48</f>
        <v>3567.3</v>
      </c>
      <c r="C49" s="70">
        <f>C47+C48</f>
        <v>6420</v>
      </c>
      <c r="D49" s="85">
        <f>D47+D48</f>
        <v>6410</v>
      </c>
      <c r="E49" s="94">
        <f>C49-D49</f>
        <v>10</v>
      </c>
    </row>
    <row r="50" spans="1:7" ht="22.5" customHeight="1">
      <c r="A50" s="53" t="s">
        <v>84</v>
      </c>
      <c r="B50" s="71">
        <f>B22+B46+B49</f>
        <v>12705.3</v>
      </c>
      <c r="C50" s="70">
        <f>C22+C46+C49</f>
        <v>21018</v>
      </c>
      <c r="D50" s="85">
        <f>D22+D46+D49</f>
        <v>15855</v>
      </c>
      <c r="E50" s="95">
        <f>C50-D50</f>
        <v>5163</v>
      </c>
    </row>
    <row r="51" spans="1:7" ht="22.5">
      <c r="A51" s="118" t="s">
        <v>71</v>
      </c>
      <c r="B51" s="119"/>
      <c r="C51" s="119"/>
      <c r="D51" s="119"/>
      <c r="E51" s="22"/>
    </row>
    <row r="52" spans="1:7" ht="15.75">
      <c r="A52" s="7"/>
      <c r="B52" s="52"/>
      <c r="C52" s="45"/>
      <c r="D52" s="86"/>
      <c r="E52" s="22"/>
    </row>
    <row r="53" spans="1:7" ht="15.75">
      <c r="A53" s="47" t="s">
        <v>82</v>
      </c>
      <c r="B53" s="74">
        <v>11016.2</v>
      </c>
      <c r="C53" s="68">
        <v>18000</v>
      </c>
      <c r="D53" s="83">
        <f>14000-1000</f>
        <v>13000</v>
      </c>
      <c r="E53" s="90"/>
    </row>
    <row r="54" spans="1:7" ht="15.75">
      <c r="A54" s="47" t="s">
        <v>14</v>
      </c>
      <c r="B54" s="52">
        <v>590</v>
      </c>
      <c r="C54" s="68">
        <v>700</v>
      </c>
      <c r="D54" s="83">
        <v>650</v>
      </c>
      <c r="E54" s="22"/>
    </row>
    <row r="55" spans="1:7" ht="31.5">
      <c r="A55" s="47" t="s">
        <v>102</v>
      </c>
      <c r="B55" s="52"/>
      <c r="C55" s="68">
        <v>700</v>
      </c>
      <c r="D55" s="83">
        <v>400</v>
      </c>
      <c r="E55" s="22"/>
    </row>
    <row r="56" spans="1:7" ht="19.5" customHeight="1">
      <c r="A56" s="47" t="s">
        <v>36</v>
      </c>
      <c r="B56" s="52">
        <v>111.8</v>
      </c>
      <c r="C56" s="68">
        <v>200</v>
      </c>
      <c r="D56" s="83">
        <v>200</v>
      </c>
      <c r="E56" s="22"/>
    </row>
    <row r="57" spans="1:7" ht="15.75">
      <c r="A57" s="47" t="s">
        <v>103</v>
      </c>
      <c r="B57" s="52" t="s">
        <v>83</v>
      </c>
      <c r="C57" s="68">
        <v>500</v>
      </c>
      <c r="D57" s="83">
        <v>500</v>
      </c>
      <c r="E57" s="22"/>
    </row>
    <row r="58" spans="1:7" ht="15.75">
      <c r="A58" s="39" t="s">
        <v>76</v>
      </c>
      <c r="B58" s="70">
        <v>12120.4</v>
      </c>
      <c r="C58" s="73">
        <f>SUM(C52:C57)</f>
        <v>20100</v>
      </c>
      <c r="D58" s="87">
        <f>SUM(D52:D57)</f>
        <v>14750</v>
      </c>
      <c r="E58" s="95">
        <f>C58-D58</f>
        <v>5350</v>
      </c>
    </row>
    <row r="59" spans="1:7" ht="15">
      <c r="A59" s="26"/>
      <c r="B59" s="26"/>
      <c r="C59" s="27"/>
      <c r="D59" s="88"/>
      <c r="E59" s="22"/>
    </row>
    <row r="60" spans="1:7" ht="37.5">
      <c r="A60" s="30" t="s">
        <v>85</v>
      </c>
      <c r="B60" s="65">
        <f>B50+B58</f>
        <v>24825.699999999997</v>
      </c>
      <c r="C60" s="76">
        <f>C50+C58</f>
        <v>41118</v>
      </c>
      <c r="D60" s="89">
        <f>D58+D50</f>
        <v>30605</v>
      </c>
      <c r="E60" s="90">
        <f>C60-D60</f>
        <v>10513</v>
      </c>
      <c r="G60" s="75"/>
    </row>
    <row r="61" spans="1:7" ht="15">
      <c r="A61" s="25"/>
      <c r="B61" s="25"/>
      <c r="C61" s="28"/>
      <c r="D61" s="88"/>
      <c r="E61" s="22"/>
    </row>
    <row r="62" spans="1:7" ht="15.75">
      <c r="A62" s="48" t="s">
        <v>122</v>
      </c>
      <c r="B62" s="98"/>
      <c r="C62" s="108">
        <v>3866.2</v>
      </c>
      <c r="D62" s="108">
        <v>8686.7000000000007</v>
      </c>
      <c r="E62" s="98"/>
    </row>
    <row r="63" spans="1:7">
      <c r="A63" s="22"/>
      <c r="B63" s="22"/>
      <c r="C63" s="22"/>
      <c r="D63" s="22"/>
      <c r="E63" s="22"/>
    </row>
    <row r="64" spans="1:7" ht="18.75">
      <c r="A64" s="99" t="s">
        <v>123</v>
      </c>
      <c r="B64" s="100"/>
      <c r="C64" s="100">
        <f>C62+C60</f>
        <v>44984.2</v>
      </c>
      <c r="D64" s="100">
        <f t="shared" ref="D64:E64" si="0">D62+D60</f>
        <v>39291.699999999997</v>
      </c>
      <c r="E64" s="100">
        <f t="shared" si="0"/>
        <v>10513</v>
      </c>
    </row>
    <row r="67" spans="1:5" ht="18.75">
      <c r="A67" s="99" t="s">
        <v>124</v>
      </c>
      <c r="B67" s="31"/>
      <c r="C67" s="31"/>
      <c r="D67" s="31"/>
      <c r="E67" s="31"/>
    </row>
    <row r="68" spans="1:5" ht="37.5">
      <c r="A68" s="102" t="s">
        <v>125</v>
      </c>
      <c r="B68" s="103"/>
      <c r="C68" s="103"/>
      <c r="D68" s="109">
        <v>400000</v>
      </c>
      <c r="E68" s="103"/>
    </row>
    <row r="69" spans="1:5" ht="18.75">
      <c r="A69" s="102" t="s">
        <v>126</v>
      </c>
      <c r="B69" s="103"/>
      <c r="C69" s="103"/>
      <c r="D69" s="109">
        <v>400000</v>
      </c>
      <c r="E69" s="103"/>
    </row>
    <row r="70" spans="1:5" ht="18.75">
      <c r="A70" s="102" t="s">
        <v>127</v>
      </c>
      <c r="B70" s="103"/>
      <c r="C70" s="103"/>
      <c r="D70" s="109">
        <v>0</v>
      </c>
      <c r="E70" s="103" t="s">
        <v>136</v>
      </c>
    </row>
    <row r="71" spans="1:5" ht="18.75">
      <c r="A71" s="102" t="s">
        <v>128</v>
      </c>
      <c r="B71" s="103"/>
      <c r="C71" s="103"/>
      <c r="D71" s="109">
        <f>287000+351000</f>
        <v>638000</v>
      </c>
      <c r="E71" s="103"/>
    </row>
    <row r="72" spans="1:5" ht="18.75">
      <c r="A72" s="102" t="s">
        <v>129</v>
      </c>
      <c r="B72" s="103"/>
      <c r="C72" s="103"/>
      <c r="D72" s="109">
        <v>7209436</v>
      </c>
      <c r="E72" s="103"/>
    </row>
    <row r="73" spans="1:5" ht="18.75">
      <c r="A73" s="102" t="s">
        <v>130</v>
      </c>
      <c r="B73" s="103"/>
      <c r="C73" s="103"/>
      <c r="D73" s="109">
        <f>2736100-137577-100000-49800-49800+0.24-37000-16600-75000-120000-16000-15000</f>
        <v>2119323.2400000002</v>
      </c>
      <c r="E73" s="103"/>
    </row>
    <row r="74" spans="1:5" ht="18.75">
      <c r="A74" s="102" t="s">
        <v>131</v>
      </c>
      <c r="B74" s="103"/>
      <c r="C74" s="103"/>
      <c r="D74" s="109">
        <v>-2720800</v>
      </c>
      <c r="E74" s="103"/>
    </row>
    <row r="75" spans="1:5" ht="18.75">
      <c r="A75" s="102" t="s">
        <v>134</v>
      </c>
      <c r="B75" s="103"/>
      <c r="C75" s="103"/>
      <c r="D75" s="109">
        <v>-70000</v>
      </c>
      <c r="E75" s="103"/>
    </row>
    <row r="76" spans="1:5" ht="18.75">
      <c r="A76" s="102" t="s">
        <v>132</v>
      </c>
      <c r="B76" s="103"/>
      <c r="C76" s="103"/>
      <c r="D76" s="109">
        <v>710762</v>
      </c>
      <c r="E76" s="103"/>
    </row>
    <row r="77" spans="1:5" s="106" customFormat="1" ht="18.75">
      <c r="A77" s="104" t="s">
        <v>133</v>
      </c>
      <c r="B77" s="105"/>
      <c r="C77" s="105"/>
      <c r="D77" s="76">
        <f>SUM(D68:D76)</f>
        <v>8686721.2400000002</v>
      </c>
      <c r="E77" s="105"/>
    </row>
    <row r="78" spans="1:5" s="101" customFormat="1" ht="18.75">
      <c r="A78" s="102" t="s">
        <v>135</v>
      </c>
      <c r="B78" s="103"/>
      <c r="C78" s="103"/>
      <c r="D78" s="109">
        <f>D77-D68-D69-D70-D71</f>
        <v>7248721.2400000002</v>
      </c>
      <c r="E78" s="103"/>
    </row>
  </sheetData>
  <mergeCells count="5">
    <mergeCell ref="A2:C2"/>
    <mergeCell ref="A3:C3"/>
    <mergeCell ref="A51:D51"/>
    <mergeCell ref="A7:D7"/>
    <mergeCell ref="C1:D1"/>
  </mergeCells>
  <pageMargins left="0.35433070866141736" right="0.19685039370078741" top="0.39370078740157483" bottom="0.31496062992125984" header="0.35433070866141736" footer="0.31496062992125984"/>
  <pageSetup paperSize="9" scale="93" fitToHeight="2" orientation="portrait" verticalDpi="300" r:id="rId1"/>
  <headerFooter alignWithMargins="0"/>
  <rowBreaks count="1" manualBreakCount="1">
    <brk id="35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2018</vt:lpstr>
      <vt:lpstr>пріоритет</vt:lpstr>
      <vt:lpstr>пріоритет!Область_друку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Reanimator Me User</dc:creator>
  <cp:lastModifiedBy>admin</cp:lastModifiedBy>
  <cp:lastPrinted>2020-12-23T07:48:51Z</cp:lastPrinted>
  <dcterms:created xsi:type="dcterms:W3CDTF">2008-01-25T10:17:29Z</dcterms:created>
  <dcterms:modified xsi:type="dcterms:W3CDTF">2020-12-23T09:11:29Z</dcterms:modified>
</cp:coreProperties>
</file>