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565F657-D93A-4DFE-84FD-9DE42870EB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ПК1216030" sheetId="2" r:id="rId1"/>
    <sheet name="Лист1" sheetId="3" r:id="rId2"/>
  </sheets>
  <definedNames>
    <definedName name="_xlnm.Print_Area" localSheetId="0">КПК1216030!$A$1:$BM$227</definedName>
  </definedNames>
  <calcPr calcId="181029"/>
</workbook>
</file>

<file path=xl/calcChain.xml><?xml version="1.0" encoding="utf-8"?>
<calcChain xmlns="http://schemas.openxmlformats.org/spreadsheetml/2006/main">
  <c r="BE208" i="2" l="1"/>
  <c r="BE195" i="2"/>
  <c r="BE194" i="2"/>
  <c r="AO165" i="2"/>
  <c r="AO178" i="2" l="1"/>
  <c r="AO137" i="2"/>
  <c r="AO121" i="2"/>
  <c r="AC58" i="2"/>
  <c r="AC59" i="2"/>
  <c r="AC61" i="2"/>
  <c r="AC62" i="2"/>
  <c r="AO164" i="2"/>
  <c r="AO190" i="2"/>
  <c r="AO120" i="2"/>
  <c r="AK63" i="2"/>
  <c r="AC63" i="2"/>
  <c r="AO130" i="2"/>
  <c r="AO104" i="2"/>
  <c r="AC57" i="2"/>
  <c r="AC60" i="2"/>
  <c r="BE209" i="2"/>
  <c r="AO169" i="2"/>
  <c r="AO151" i="2"/>
  <c r="AO136" i="2"/>
  <c r="AO125" i="2"/>
  <c r="AO129" i="2" s="1"/>
  <c r="AO108" i="2"/>
  <c r="AO103" i="2"/>
  <c r="AB78" i="2"/>
  <c r="AB79" i="2"/>
  <c r="AO109" i="2"/>
  <c r="BE127" i="2" l="1"/>
  <c r="BE126" i="2"/>
  <c r="AO113" i="2"/>
  <c r="BE130" i="2"/>
  <c r="BE207" i="2"/>
  <c r="AO192" i="2" l="1"/>
  <c r="AO102" i="2"/>
  <c r="AO119" i="2"/>
  <c r="BE131" i="2"/>
  <c r="BE121" i="2"/>
  <c r="AO138" i="2"/>
  <c r="AO135" i="2" s="1"/>
  <c r="AW220" i="2"/>
  <c r="AW214" i="2"/>
  <c r="AW218" i="2" s="1"/>
  <c r="AO214" i="2"/>
  <c r="AO218" i="2" s="1"/>
  <c r="AJ80" i="2"/>
  <c r="AB80" i="2"/>
  <c r="AK67" i="2"/>
  <c r="AC67" i="2"/>
  <c r="BE125" i="2"/>
  <c r="AO206" i="2"/>
  <c r="BE206" i="2" s="1"/>
  <c r="AO187" i="2"/>
  <c r="BE214" i="2" l="1"/>
  <c r="BE218" i="2" s="1"/>
  <c r="AK57" i="2"/>
  <c r="AK66" i="2" l="1"/>
  <c r="AK64" i="2" s="1"/>
  <c r="AK69" i="2"/>
  <c r="I22" i="2" s="1"/>
  <c r="AC66" i="2"/>
  <c r="AC64" i="2" s="1"/>
  <c r="AC69" i="2" s="1"/>
  <c r="AW103" i="2"/>
  <c r="AW101" i="2" s="1"/>
  <c r="AW193" i="2"/>
  <c r="AO193" i="2"/>
  <c r="AO189" i="2" s="1"/>
  <c r="BE189" i="2" s="1"/>
  <c r="AO205" i="2"/>
  <c r="BE205" i="2" s="1"/>
  <c r="AO204" i="2"/>
  <c r="AS68" i="2"/>
  <c r="AS67" i="2"/>
  <c r="AS65" i="2"/>
  <c r="AS66" i="2" l="1"/>
  <c r="AS64" i="2" s="1"/>
  <c r="AS63" i="2"/>
  <c r="AR80" i="2"/>
  <c r="BE211" i="2"/>
  <c r="BE204" i="2"/>
  <c r="BE199" i="2"/>
  <c r="BE123" i="2" l="1"/>
  <c r="AO114" i="2"/>
  <c r="AB81" i="2"/>
  <c r="AS21" i="2" l="1"/>
  <c r="AO101" i="2"/>
  <c r="BE185" i="2" l="1"/>
  <c r="BE113" i="2"/>
  <c r="AO173" i="2" l="1"/>
  <c r="AO150" i="2"/>
  <c r="AO160" i="2" s="1"/>
  <c r="AO148" i="2"/>
  <c r="N16" i="2"/>
  <c r="AO172" i="2" l="1"/>
  <c r="BE172" i="2" s="1"/>
  <c r="AS61" i="2"/>
  <c r="AS58" i="2"/>
  <c r="AS59" i="2"/>
  <c r="AS57" i="2"/>
  <c r="AO181" i="2"/>
  <c r="AS56" i="2"/>
  <c r="AW89" i="2"/>
  <c r="BE102" i="2"/>
  <c r="AR78" i="2"/>
  <c r="AR77" i="2"/>
  <c r="AS62" i="2"/>
  <c r="U21" i="2"/>
  <c r="BE108" i="2"/>
  <c r="BE169" i="2"/>
  <c r="BE90" i="2"/>
  <c r="BE151" i="2"/>
  <c r="BE137" i="2"/>
  <c r="BE120" i="2"/>
  <c r="AS60" i="2"/>
  <c r="BE136" i="2"/>
  <c r="BE109" i="2"/>
  <c r="BE97" i="2"/>
  <c r="BE117" i="2"/>
  <c r="AJ81" i="2"/>
  <c r="BE187" i="2"/>
  <c r="BE182" i="2"/>
  <c r="BE168" i="2"/>
  <c r="AO142" i="2"/>
  <c r="BE142" i="2" s="1"/>
  <c r="BE191" i="2"/>
  <c r="BE190" i="2"/>
  <c r="BE184" i="2"/>
  <c r="BE178" i="2"/>
  <c r="BE173" i="2"/>
  <c r="BE167" i="2"/>
  <c r="BE163" i="2"/>
  <c r="BE158" i="2"/>
  <c r="BE157" i="2"/>
  <c r="AO155" i="2"/>
  <c r="BE155" i="2" s="1"/>
  <c r="BE152" i="2"/>
  <c r="BE146" i="2"/>
  <c r="BE138" i="2"/>
  <c r="BE129" i="2"/>
  <c r="BE114" i="2"/>
  <c r="BE112" i="2"/>
  <c r="BE94" i="2"/>
  <c r="BE93" i="2"/>
  <c r="BE91" i="2"/>
  <c r="AR79" i="2"/>
  <c r="AR76" i="2"/>
  <c r="BE104" i="2"/>
  <c r="BE160" i="2"/>
  <c r="BE192" i="2"/>
  <c r="BE164" i="2"/>
  <c r="BE179" i="2"/>
  <c r="AO154" i="2"/>
  <c r="BE154" i="2" s="1"/>
  <c r="BE148" i="2"/>
  <c r="BE197" i="2"/>
  <c r="BE107" i="2"/>
  <c r="BE165" i="2"/>
  <c r="AO171" i="2"/>
  <c r="BE171" i="2" s="1"/>
  <c r="BE103" i="2"/>
  <c r="AO162" i="2"/>
  <c r="AO177" i="2"/>
  <c r="BE177" i="2" s="1"/>
  <c r="BE101" i="2"/>
  <c r="AO89" i="2"/>
  <c r="BE96" i="2"/>
  <c r="BE119" i="2" l="1"/>
  <c r="BE133" i="2"/>
  <c r="BE181" i="2"/>
  <c r="BE198" i="2"/>
  <c r="BE89" i="2"/>
  <c r="BE175" i="2"/>
  <c r="AO99" i="2"/>
  <c r="BE99" i="2" s="1"/>
  <c r="AS69" i="2"/>
  <c r="AR81" i="2"/>
  <c r="BE144" i="2"/>
  <c r="AO140" i="2" l="1"/>
  <c r="BE140" i="2" s="1"/>
  <c r="BE145" i="2"/>
  <c r="AO141" i="2"/>
  <c r="BE141" i="2" s="1"/>
</calcChain>
</file>

<file path=xl/sharedStrings.xml><?xml version="1.0" encoding="utf-8"?>
<sst xmlns="http://schemas.openxmlformats.org/spreadsheetml/2006/main" count="592" uniqueCount="386">
  <si>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</si>
  <si>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</si>
  <si>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</si>
  <si>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</si>
  <si>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</si>
  <si>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</si>
  <si>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</si>
  <si>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</si>
  <si>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</si>
  <si>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</si>
  <si>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</si>
  <si>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</si>
  <si>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</si>
  <si>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</si>
  <si>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</si>
  <si>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</si>
  <si>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</si>
  <si>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</si>
  <si>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</si>
  <si>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</si>
  <si>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</si>
  <si>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</si>
  <si>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</si>
  <si>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</si>
  <si>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</si>
  <si>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</si>
  <si>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</si>
  <si>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</si>
  <si>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</si>
  <si>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</si>
  <si>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</si>
  <si>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</si>
  <si>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</si>
  <si>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</si>
  <si>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</si>
  <si>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</si>
  <si>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</si>
  <si>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</si>
  <si>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</si>
  <si>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</si>
  <si>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11. Результативні показники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</si>
  <si>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</si>
  <si>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</si>
  <si>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</si>
  <si>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</si>
  <si>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</si>
  <si>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</si>
  <si>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</si>
  <si>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</si>
  <si>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</si>
  <si>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</si>
  <si>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</si>
  <si>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</si>
  <si>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</si>
  <si>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</si>
  <si>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</si>
  <si>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(ініціали і прізвище)</t>
  </si>
  <si>
    <t>Показник</t>
  </si>
  <si>
    <t>тис.грн.</t>
  </si>
  <si>
    <t>Рівень виконання даного заходу</t>
  </si>
  <si>
    <t>Організація благоустрою населених пунктів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</si>
  <si>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</si>
  <si>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Підвищення рівня благоустрою міста</t>
  </si>
  <si>
    <t>Забезпечення утримання в належному технічному стані об’єктів дорожнього господарства (прибирання в літній та зимовий періоди)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</si>
  <si>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</si>
  <si>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</si>
  <si>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</si>
  <si>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</si>
  <si>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</si>
  <si>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</si>
  <si>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Завдання 1. Забезпечення утримання в належному технічному стані об’єктів дорожнього господарства</t>
  </si>
  <si>
    <t>Обсяг видатків на утримання в зимовий період</t>
  </si>
  <si>
    <t>тис.грн..</t>
  </si>
  <si>
    <t>Обсяг видатків на утримання в літній період</t>
  </si>
  <si>
    <t>Кількість вулиць, що планується прибирати в зимовий період</t>
  </si>
  <si>
    <t>Міська цільова програма</t>
  </si>
  <si>
    <t>м.кв.</t>
  </si>
  <si>
    <t>Середня вартість утримання доріг та тротуарів в зимовий період</t>
  </si>
  <si>
    <t>тис.грн./од</t>
  </si>
  <si>
    <t xml:space="preserve">Обсяг видатків/ кількість доріг </t>
  </si>
  <si>
    <t>Середня вартість утримання доріг та тротуарів в літній період</t>
  </si>
  <si>
    <t>грн./м2</t>
  </si>
  <si>
    <t xml:space="preserve">Обсяг видатків/ площу доріг </t>
  </si>
  <si>
    <t>Темп зростання витрат на утримання в належному стані об’єктів дорожнього гос-ва порівняно з попереднім роком</t>
  </si>
  <si>
    <t>обсяг видатків на ремонт та встановлення дорожніх знаків</t>
  </si>
  <si>
    <t>обсяг видатків на впорядкування МАФ, ремонт пам’ятників та пам’ятних знаків, автобусних зупинок та  огорожі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</si>
  <si>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</si>
  <si>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</si>
  <si>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</si>
  <si>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середня вартість на ремонт та встановлення дорожніх знаків</t>
  </si>
  <si>
    <t>Обсяг видатків/ кіль-сть дорожніх 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</si>
  <si>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</si>
  <si>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 xml:space="preserve">Обсяг видатків/ кіль-сть МАФ </t>
  </si>
  <si>
    <t>середня вартість  одного контейнерного майданчика та турнікета</t>
  </si>
  <si>
    <t>Обсяг видатків/ кіль-сть архітектурних форм</t>
  </si>
  <si>
    <t>Кількість дерев, що планується зрізати</t>
  </si>
  <si>
    <t xml:space="preserve">Середня вартість одного зрізаного дерева </t>
  </si>
  <si>
    <t>грн.</t>
  </si>
  <si>
    <t>Обсяг видатків/ кількість  дерев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</si>
  <si>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</si>
  <si>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</si>
  <si>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</si>
  <si>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Акт виконаних робіт</t>
  </si>
  <si>
    <t>км.</t>
  </si>
  <si>
    <t xml:space="preserve">Придбання світильників </t>
  </si>
  <si>
    <t xml:space="preserve">середня вартість  установлення та заміни однієї світоточки </t>
  </si>
  <si>
    <t xml:space="preserve">Обсяг видатків/ кількість світоточок  </t>
  </si>
  <si>
    <t>середня вартість обслуговування  1 км мереж вуличного освітлення</t>
  </si>
  <si>
    <t xml:space="preserve">Обсяг видатків/ протяжність обслуговування мереж вул. освітлення </t>
  </si>
  <si>
    <t>середня вартість придбання одного світильника</t>
  </si>
  <si>
    <t xml:space="preserve">Обсяг видатків/ кількість світильників </t>
  </si>
  <si>
    <t>Темп зростання обсягів видатків на на утримання в належному стані ліній вуличного освітлення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</si>
  <si>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</si>
  <si>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</si>
  <si>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кількість виловлених  та стерилізованих собак</t>
  </si>
  <si>
    <t>кількість дит.майданчиків, що планується відремонтувати</t>
  </si>
  <si>
    <t>середня вартість однієї виловленої та стерилізованої собаки</t>
  </si>
  <si>
    <t xml:space="preserve">обсяг видатків/ кількість виловлених собак  </t>
  </si>
  <si>
    <t>середня вартість ремонту одного дитячого майданчика</t>
  </si>
  <si>
    <t xml:space="preserve">обсяг видатків/ кількість дитячих майданчиків  </t>
  </si>
  <si>
    <t>Завдання 6. Забезпечення реконструкції та розвитку кладовищ міста  та удосконалення поводження з твердими побутовими відходами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</si>
  <si>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</si>
  <si>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</si>
  <si>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Вивіз стихійних сміттезвалищ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</si>
  <si>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</si>
  <si>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</si>
  <si>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</si>
  <si>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м3</t>
  </si>
  <si>
    <t>середня вартість обслуговування одного кладовища</t>
  </si>
  <si>
    <t>обсяг видатків/ кількість кладовищ</t>
  </si>
  <si>
    <t>середня вартість обслуговування одного сміттєприймального  пункту</t>
  </si>
  <si>
    <t xml:space="preserve">обсяг видатків/ кількість сміттєприймальних пунктів </t>
  </si>
  <si>
    <t>середня вартість 1 м3 сміття</t>
  </si>
  <si>
    <t xml:space="preserve">обсяг видатків/ кількість сміття </t>
  </si>
  <si>
    <t>Обсяг видатків на оплату електроенергії</t>
  </si>
  <si>
    <t>Обсяг видатків на оплату природного газу</t>
  </si>
  <si>
    <t xml:space="preserve">кількість електроенергії, що передбачається спожити </t>
  </si>
  <si>
    <t>кВт год</t>
  </si>
  <si>
    <t>кількість газу, що передбачається спожити</t>
  </si>
  <si>
    <t>середня вартість 1 кВт електроенергії</t>
  </si>
  <si>
    <t>середня вартість 1 куб.м  газу</t>
  </si>
  <si>
    <t>Темп зростання обсягів видатків на оплату електроенергії в порівнянні з минулим роком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</si>
  <si>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</si>
  <si>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</si>
  <si>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</t>
  </si>
  <si>
    <t>кількість безрідних, яких планується захоронити</t>
  </si>
  <si>
    <t>кількість об’єктів, на яких планується провести технагляд</t>
  </si>
  <si>
    <t xml:space="preserve">кількість причепів машин які планується перевезення піску, грунту та дров </t>
  </si>
  <si>
    <t>кількість громадських вбиралень</t>
  </si>
  <si>
    <t>середня вартість захоронення одного безрідного</t>
  </si>
  <si>
    <t xml:space="preserve">обсяг видатків/ кількість безрідних </t>
  </si>
  <si>
    <t>середня вартість по технагляду одного об’єкта</t>
  </si>
  <si>
    <t xml:space="preserve">обсяг видатків/ кількість об’єктів </t>
  </si>
  <si>
    <t>середня вартість 1 причепу по перевезенню ґрунту піску та дров</t>
  </si>
  <si>
    <t xml:space="preserve">обсяг видатків/ кількість пичепів </t>
  </si>
  <si>
    <t>середня вартість обслуговування одного туалету</t>
  </si>
  <si>
    <t xml:space="preserve">обсяг видатків/ кількість туалетів </t>
  </si>
  <si>
    <t>Площа доріг та тротуарів, що планується утримувати в належному стані в літній  період</t>
  </si>
  <si>
    <t>Обслуговування мереж вуличного освітлення</t>
  </si>
  <si>
    <t>1.1.1</t>
  </si>
  <si>
    <t>1.1.2</t>
  </si>
  <si>
    <t>1.2.1</t>
  </si>
  <si>
    <t>1.2.2</t>
  </si>
  <si>
    <t>1.3.1</t>
  </si>
  <si>
    <t>1.3.2</t>
  </si>
  <si>
    <t>1.4.1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</si>
  <si>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</si>
  <si>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</si>
  <si>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</si>
  <si>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</si>
  <si>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</si>
  <si>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</si>
  <si>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</si>
  <si>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</si>
  <si>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</si>
  <si>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4</t>
  </si>
  <si>
    <t>2.4.1</t>
  </si>
  <si>
    <t>3</t>
  </si>
  <si>
    <t>3.1.1</t>
  </si>
  <si>
    <t>3.1.2</t>
  </si>
  <si>
    <t>3.2.1</t>
  </si>
  <si>
    <t>3.3.1</t>
  </si>
  <si>
    <t>3.4</t>
  </si>
  <si>
    <t>3.3</t>
  </si>
  <si>
    <t>3.2</t>
  </si>
  <si>
    <t>3.1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</si>
  <si>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</si>
  <si>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</si>
  <si>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</si>
  <si>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</si>
  <si>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</si>
  <si>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</si>
  <si>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</si>
  <si>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</si>
  <si>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</si>
  <si>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</si>
  <si>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</si>
  <si>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</si>
  <si>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</si>
  <si>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</si>
  <si>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</si>
  <si>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</si>
  <si>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</si>
  <si>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</si>
  <si>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</si>
  <si>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</si>
  <si>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</si>
  <si>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5</t>
  </si>
  <si>
    <t>5.1</t>
  </si>
  <si>
    <t>5.1.1</t>
  </si>
  <si>
    <t>5.1.2</t>
  </si>
  <si>
    <t>5.2</t>
  </si>
  <si>
    <t>5.2.1</t>
  </si>
  <si>
    <t>5.2.2</t>
  </si>
  <si>
    <t>5.3</t>
  </si>
  <si>
    <t>5.3.1</t>
  </si>
  <si>
    <t>5.3.2</t>
  </si>
  <si>
    <t>5.4</t>
  </si>
  <si>
    <t>6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</si>
  <si>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</si>
  <si>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</si>
  <si>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</si>
  <si>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</si>
  <si>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</si>
  <si>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</si>
  <si>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</si>
  <si>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</si>
  <si>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</si>
  <si>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</si>
  <si>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</si>
  <si>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</si>
  <si>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</si>
  <si>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</si>
  <si>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7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</si>
  <si>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</si>
  <si>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</si>
  <si>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</si>
  <si>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</si>
  <si>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</si>
  <si>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</si>
  <si>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</si>
  <si>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</si>
  <si>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</si>
  <si>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</si>
  <si>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</si>
  <si>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8</t>
  </si>
  <si>
    <t>8.1</t>
  </si>
  <si>
    <t>8.1.1</t>
  </si>
  <si>
    <t>8.1.2</t>
  </si>
  <si>
    <t>8.1.3</t>
  </si>
  <si>
    <t>8.1.4</t>
  </si>
  <si>
    <t>8.2</t>
  </si>
  <si>
    <t>8.2.1</t>
  </si>
  <si>
    <t>8.2.2</t>
  </si>
  <si>
    <t>8.2.3</t>
  </si>
  <si>
    <t>8.2.4</t>
  </si>
  <si>
    <t>8.3</t>
  </si>
  <si>
    <t>8.3.1</t>
  </si>
  <si>
    <t>8.3.2</t>
  </si>
  <si>
    <t>8.3.3</t>
  </si>
  <si>
    <t>8.3.4</t>
  </si>
  <si>
    <t>8.4</t>
  </si>
  <si>
    <t>8.4.1</t>
  </si>
  <si>
    <t xml:space="preserve">Обсяг видатків на видалення 
та  обрізування дерев
</t>
  </si>
  <si>
    <t xml:space="preserve">Ніжинської міської   ради                                     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</si>
  <si>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</si>
  <si>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</si>
  <si>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</si>
  <si>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</si>
  <si>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</si>
  <si>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</si>
  <si>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</si>
  <si>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</si>
  <si>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</si>
  <si>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</si>
  <si>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</si>
  <si>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25538000000</t>
  </si>
  <si>
    <t xml:space="preserve"> Кошторис на 2020рік рішення сесії №8-65/2019</t>
  </si>
  <si>
    <t xml:space="preserve">Обсяг видатків у 2020 році / обсяг видатків у 2019*100  </t>
  </si>
  <si>
    <t>кв.м.</t>
  </si>
  <si>
    <t xml:space="preserve">касові видатки/обсяг видатків у 2020 році </t>
  </si>
  <si>
    <t>Міська цільова програма "Забезпечення функціонування громадських вбиралень на 2020 р."</t>
  </si>
  <si>
    <t xml:space="preserve"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 </t>
  </si>
  <si>
    <t xml:space="preserve"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 </t>
  </si>
  <si>
    <t xml:space="preserve">Забезпечення  карантинним та дитячими майданчиками </t>
  </si>
  <si>
    <t>Міська цільова програма «Удосконалення системи поводження з твердими побутовими відходами Ніжинської міської об’єднаної територіальної громади, розвитку та збереження зелених насаджень на 2020рік»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</si>
  <si>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2020 рік»</t>
  </si>
  <si>
    <t xml:space="preserve">Завдання 5. Забезпечення  карантинним та дитячими майданчиками </t>
  </si>
  <si>
    <t>0620</t>
  </si>
  <si>
    <t>Міська цільова програма "Реконструкція, розвиток та утримання кладовищ Ніжинськоъ ОТГ на 2020 р."</t>
  </si>
  <si>
    <t xml:space="preserve">площа клумб, парків, що планується доглядати </t>
  </si>
  <si>
    <t>касові видатки на звітній/ плановий обсяг видатків період*100</t>
  </si>
  <si>
    <t>3.2.2</t>
  </si>
  <si>
    <t>3.3.2</t>
  </si>
  <si>
    <t>3.4.1</t>
  </si>
  <si>
    <t>Середня вартість 1 м кв. обслуговування клумб, парків</t>
  </si>
  <si>
    <t>Обсяг видатків/ площу, що доглядається</t>
  </si>
  <si>
    <t>4.4.1</t>
  </si>
  <si>
    <t>Обсяг видатків у 2020 році / обсяг видатків у 2019 *100</t>
  </si>
  <si>
    <t>касові видатки/обсяг видатків у 2020 році *100</t>
  </si>
  <si>
    <t>обсяг видатків у 2020 році / обсяг видатків у 2019 *100</t>
  </si>
  <si>
    <t>5.4.1</t>
  </si>
  <si>
    <t>договір постачання електроенергії</t>
  </si>
  <si>
    <t>договір постачання газу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</si>
  <si>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</si>
  <si>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</si>
  <si>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"Створення громад.простору шляхом облаштування зони відпочинку для мешканців міста на території мікрорайону Космонавтів"</t>
  </si>
  <si>
    <t>Завдання 9 Забезпечення виконання проектів переможців</t>
  </si>
  <si>
    <t>9</t>
  </si>
  <si>
    <t>9.1</t>
  </si>
  <si>
    <t>9.1.1</t>
  </si>
  <si>
    <t>9.2.</t>
  </si>
  <si>
    <t>9.2.1.</t>
  </si>
  <si>
    <t>рішення сесії №18-68/2020</t>
  </si>
  <si>
    <t>9.3</t>
  </si>
  <si>
    <t>9.3.1</t>
  </si>
  <si>
    <t>9.4.</t>
  </si>
  <si>
    <t>9.4.1</t>
  </si>
  <si>
    <t>Забезпечення виконання проектів переможців громадського бюджету</t>
  </si>
  <si>
    <t xml:space="preserve">Забезпечення утримання в належному технічному стані об’єктів дорожнього господарства </t>
  </si>
  <si>
    <t>Забезпечення виконання проектів переможців громадського бюджету в т.ч.</t>
  </si>
  <si>
    <t>10. Перелік місцевих / регіональних програм, що виконуються у складі бюджетної програми</t>
  </si>
  <si>
    <t>Забезпечення інших видів робіт по благоустрою (громадські роботи, поховання безрідних, проведення технагляду, завезення піску, малярні роботи, обслуговування громадського туалету, придбання туалету, інше)</t>
  </si>
  <si>
    <t>Проект переможець Громад.бюджету "Благоустрій території міста Ніжина в урочищі Маркове"</t>
  </si>
  <si>
    <t>Програма реалізації громадського бюджету (бюджету участі) міста Ніжина на 2017-2021 роки</t>
  </si>
  <si>
    <t xml:space="preserve"> Завдання 2 Забезпечення утримання в належному стані об’єктів транспортної інфраструктури</t>
  </si>
  <si>
    <t xml:space="preserve">Завдання 3. Збереження та утримання на належному рівні зеленої зони населеного пункту та поліпшення його екологічних умов </t>
  </si>
  <si>
    <t>Обсяг видатків на доглядання клумб, парків</t>
  </si>
  <si>
    <t xml:space="preserve">Завдання 4. Забезпечення утримання в належному стані ліній електропередач </t>
  </si>
  <si>
    <t>Завдання 7. Забезпечення збереження енергоресурсів</t>
  </si>
  <si>
    <t xml:space="preserve">Завдання 8 Забезпечення інших видів робіт по благоустрою </t>
  </si>
  <si>
    <t>обсяг видатків на виконання проектів</t>
  </si>
  <si>
    <t>кількість затверджених проектів</t>
  </si>
  <si>
    <t>середня вартість одного проекту</t>
  </si>
  <si>
    <t>Розрахунок (обсяг видатків/ кількість проектів)</t>
  </si>
  <si>
    <t>обсяги видатків на обслуговування громадського туалету,придбання</t>
  </si>
  <si>
    <t>Додаток 6 до рішення сесії,проект громадського бюджету</t>
  </si>
  <si>
    <t xml:space="preserve">обсяг видатків у 2020 році / обсяг видатків у 2019 </t>
  </si>
  <si>
    <t>3.1.3</t>
  </si>
  <si>
    <t>Обсяг видатків на придбання дерев</t>
  </si>
  <si>
    <t>3.2.3</t>
  </si>
  <si>
    <t>Кількість дерев, що планується придбати</t>
  </si>
  <si>
    <t>Середня вартість 1 дерева,куща</t>
  </si>
  <si>
    <t>Обсяг видатків/кількість дерев,кущів</t>
  </si>
  <si>
    <t xml:space="preserve"> Кошторис на 2020рік рішення позачергової сесі№ 8-73/2020</t>
  </si>
  <si>
    <t>(Дата погодження)</t>
  </si>
  <si>
    <t>М.П.</t>
  </si>
  <si>
    <t xml:space="preserve"> Кошторис на 2020рік рішення сесії №2-74/2019</t>
  </si>
  <si>
    <t xml:space="preserve"> Кошторис на 2020рік рішення сесії 2-74/2020</t>
  </si>
  <si>
    <t>Керівник установи</t>
  </si>
  <si>
    <t>А.М. Кушніренко</t>
  </si>
  <si>
    <t>обсяг видатків на придбання контейнерів та огорож контейнерних майданчиків та урн</t>
  </si>
  <si>
    <t>кількість контейнерів та огорож контейнерних майданчиків та урн які плануються придбати</t>
  </si>
  <si>
    <t xml:space="preserve"> Кошторис на 2020рік рішення сесії №12-76/2020, рішення  №5-77/2020 від 27.08.2020 р.</t>
  </si>
  <si>
    <t xml:space="preserve"> Кошторис на 2020рік рішення сесії №8-65/2019/, рішення  №5-77/2020 від 27.08.2020 р.</t>
  </si>
  <si>
    <t xml:space="preserve"> Кошторис на 2020рік рішення сесі№ 10-75/2019, рішення  №5-77/2020 від 27.08.2020 р.</t>
  </si>
  <si>
    <t>8.1.5</t>
  </si>
  <si>
    <t xml:space="preserve"> Кошторис на 2020рік рішення  №5-77/2020 від 27.08.2020 р.</t>
  </si>
  <si>
    <t>8.2.5</t>
  </si>
  <si>
    <t xml:space="preserve">кількість систем відеоспостереження </t>
  </si>
  <si>
    <t>8.3.5</t>
  </si>
  <si>
    <t xml:space="preserve">Середня вартісь обслуговування системи відеоспостереження </t>
  </si>
  <si>
    <t xml:space="preserve">обсяги видатків на обслуговування системи відеоспостереження </t>
  </si>
  <si>
    <t>Начальник фінансового управління</t>
  </si>
  <si>
    <t>Л.В. Писаренко</t>
  </si>
  <si>
    <t xml:space="preserve"> Кошторис на 2020рік рішення позачергової сесі№ 8-73/2020, рішення  №5-77/2020 від 27.08.2020</t>
  </si>
  <si>
    <t xml:space="preserve"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та ін.) </t>
  </si>
  <si>
    <t xml:space="preserve"> Кошторис на 2020рік рішення сесії №8-65/2019, рішення позачергової сесії №1-78/2020 від 18.09.2020</t>
  </si>
  <si>
    <t xml:space="preserve">Установлення та заміна однієї світоточки </t>
  </si>
  <si>
    <t xml:space="preserve">Забезпечення інших видів робіт по благоустрою (громадські роботи, поховання безрідних, проведення технагляду, завезення піску, обслуговування громадського туалету, придбання туалету, обслуговування системи відеоспостереження, придбання флажтоків) </t>
  </si>
  <si>
    <t xml:space="preserve"> Кошторис на 2020рік рішення сесії №1-81/2020</t>
  </si>
  <si>
    <t xml:space="preserve"> Кошторис на 2020рік рішення сесії №8-65/2020</t>
  </si>
  <si>
    <t xml:space="preserve"> Кошторис на 2020рік рішення  сесії № 1-81/2020 від 22.10.2020</t>
  </si>
  <si>
    <t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 р. Про внесення змін до  рішення сесії Ніжинської міської ради №8-65/2019 від 24.12.2019р. "Про бюджет Ніжинської міської ОТГ на 2020 рік" ,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№9-72/2020 від 29.04.2020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№8-73/2020 від 20.05.2020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№2-74/2020 від 12.06.2020 р. Про внесення змін до  рішення сесії Ніжинської міської ради №8-65/2019 від 24.12.2019р. "Про бюджет Ніжинської міської ОТГ на 2020 рік", рішення сесії  Ніжинської міської ради №10-75/2020 від 26.06.2020 р. Про внесення змін до  рішення сесії Ніжинської міської ради №8-65/2019 від 24.12.2019р. "Про бюджет Ніжинської міської ОТГ на 2020 рік" , рішення сесії  Ніжинської міської ради №12-76/2020 від 03.08.2020 р., рішення сесії  Ніжинської міської ради №5-77/2020 від 27.08.2020 р. Про внесення змін до  рішення сесії Ніжинської міської ради №8-65/2019 від 24.12.2019р. "Про бюджет Ніжинської міської ОТГ на 2020 рік", рішення позачергової сесії  Ніжинської міської ради №1-78/2020 від 18.09.2020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№10-79/2020 від 30.09.2020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№9-80/2020 від 13.10.2020 р. Про внесення змін до  рішення сесії Ніжинської міської ради №8-65/2019 від 24.12.2019р. "Про бюджет Ніжинської міської ОТГ на 2020 рік",  рішення сесії  Ніжинської міської ради №1-81/2020 від 22.10.2020 р. Про внесення змін до  рішення сесії Ніжинської міської ради №8-65/2019 від 24.12.2019р. "Про бюджет Ніжинської міської ОТГ на 2020 рік",  рішення позачергової сесії  Ніжинської міської ради №1-82/2020 від 03.11.2020 р. Про внесення змін до  рішення сесії Ніжинської міської ради №8-65/2019 від 24.12.2019р. "Про бюджет Ніжинської міської ОТГ на 2020 рік"</t>
  </si>
  <si>
    <t xml:space="preserve"> Кошторис на 2020рік рішення позачергової сесі№ 1-82/2020 від 03.11.2020</t>
  </si>
  <si>
    <t xml:space="preserve"> Кошторис на 2020рік рішення позаргової сесі№ 1-82/2020 від 03.11.2020</t>
  </si>
  <si>
    <t xml:space="preserve"> Рішення позачергової  сесії №1-82/2020</t>
  </si>
  <si>
    <t>8.1.6</t>
  </si>
  <si>
    <t>обсяги видатків на придбання флажтоків</t>
  </si>
  <si>
    <t>8.2.6</t>
  </si>
  <si>
    <t>кількість флажтоків</t>
  </si>
  <si>
    <t>8.3.6</t>
  </si>
  <si>
    <t>Середня вартісь одного флажтока</t>
  </si>
  <si>
    <t xml:space="preserve">обсяг видатків/ кількість флдажтоків </t>
  </si>
  <si>
    <t xml:space="preserve"> 24 листопада  2020 року №69</t>
  </si>
  <si>
    <t>24 листопада  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</si>
</sst>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0.00"/>
    <numFmt numFmtId="165" formatCode="0.000"/>
    <numFmt numFmtId="166" formatCode="#,##0.000"/>
    <numFmt numFmtId="167" formatCode="#0.000"/>
    <numFmt numFmtId="168" formatCode="#0.0"/>
    <numFmt numFmtId="169" formatCode="0.0"/>
    <numFmt numFmtId="170" formatCode="0.0%"/>
  </numFmts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justify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" fillId="0" borderId="0" xfId="0" applyNumberFormat="1" applyFont="1" applyFill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5" fillId="0" borderId="0" xfId="0" applyNumberFormat="1" applyFont="1" applyFill="1" applyAlignment="1">
      <alignment vertical="center" wrapText="1"/>
    </xf>
    <xf numFmtId="166" fontId="1" fillId="0" borderId="0" xfId="0" applyNumberFormat="1" applyFont="1" applyFill="1"/>
    <xf numFmtId="49" fontId="3" fillId="0" borderId="3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1" fillId="0" borderId="0" xfId="0" applyFont="1" applyFill="1"/>
    <xf numFmtId="0" fontId="6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1" fontId="2" fillId="0" borderId="5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9" fontId="3" fillId="0" borderId="5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169" fontId="3" fillId="0" borderId="2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1" fontId="2" fillId="0" borderId="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6" xfId="0" quotePrefix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justify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29"/>
  <sheetViews>
    <sheetView tabSelected="1" view="pageBreakPreview" zoomScale="75" zoomScaleNormal="75" zoomScaleSheetLayoutView="75" workbookViewId="0">
      <selection activeCell="AT15" sqref="AT15"/>
    </sheetView>
  </sheetViews>
  <sheetFormatPr defaultRowHeight="12.75" x14ac:dyDescent="0.2"/>
  <cols>
    <col min="1" max="42" width="2.85546875" style="1" customWidth="1"/>
    <col min="43" max="43" width="1.140625" style="1" customWidth="1"/>
    <col min="44" max="44" width="6.28515625" style="1" customWidth="1"/>
    <col min="45" max="52" width="2.85546875" style="1" customWidth="1"/>
    <col min="53" max="53" width="8" style="1" customWidth="1"/>
    <col min="54" max="54" width="2.85546875" style="1" customWidth="1"/>
    <col min="55" max="55" width="3.5703125" style="1" customWidth="1"/>
    <col min="56" max="56" width="5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195" t="s">
        <v>33</v>
      </c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</row>
    <row r="2" spans="1:64" ht="15.95" customHeight="1" x14ac:dyDescent="0.2">
      <c r="AO2" s="201" t="s">
        <v>0</v>
      </c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</row>
    <row r="3" spans="1:64" ht="15" customHeight="1" x14ac:dyDescent="0.2">
      <c r="AO3" s="201" t="s">
        <v>1</v>
      </c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</row>
    <row r="4" spans="1:64" ht="32.1" customHeight="1" x14ac:dyDescent="0.2">
      <c r="AO4" s="204" t="s">
        <v>46</v>
      </c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</row>
    <row r="5" spans="1:64" x14ac:dyDescent="0.2">
      <c r="AO5" s="205" t="s">
        <v>18</v>
      </c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</row>
    <row r="6" spans="1:64" ht="7.5" customHeight="1" x14ac:dyDescent="0.2"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</row>
    <row r="7" spans="1:64" ht="25.5" customHeight="1" x14ac:dyDescent="0.2">
      <c r="AO7" s="203" t="s">
        <v>384</v>
      </c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</row>
    <row r="8" spans="1:64" ht="11.25" customHeight="1" x14ac:dyDescent="0.2"/>
    <row r="9" spans="1:64" ht="12.75" hidden="1" customHeight="1" x14ac:dyDescent="0.2"/>
    <row r="10" spans="1:64" ht="15.75" customHeight="1" x14ac:dyDescent="0.2">
      <c r="A10" s="198" t="s">
        <v>19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</row>
    <row r="11" spans="1:64" ht="15.75" customHeight="1" x14ac:dyDescent="0.2">
      <c r="A11" s="198" t="s">
        <v>265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</row>
    <row r="12" spans="1:64" ht="6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ht="18.75" customHeight="1" x14ac:dyDescent="0.2">
      <c r="A13" s="13" t="s">
        <v>266</v>
      </c>
      <c r="B13" s="178">
        <v>1200000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4"/>
      <c r="N13" s="170" t="s">
        <v>47</v>
      </c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5"/>
      <c r="AU13" s="178">
        <v>32009931</v>
      </c>
      <c r="AV13" s="178"/>
      <c r="AW13" s="178"/>
      <c r="AX13" s="178"/>
      <c r="AY13" s="178"/>
      <c r="AZ13" s="178"/>
      <c r="BA13" s="178"/>
      <c r="BB13" s="178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spans="1:64" ht="27" customHeight="1" x14ac:dyDescent="0.2">
      <c r="A14" s="16"/>
      <c r="B14" s="174" t="s">
        <v>267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6"/>
      <c r="N14" s="175" t="s">
        <v>268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6"/>
      <c r="AU14" s="174" t="s">
        <v>269</v>
      </c>
      <c r="AV14" s="174"/>
      <c r="AW14" s="174"/>
      <c r="AX14" s="174"/>
      <c r="AY14" s="174"/>
      <c r="AZ14" s="174"/>
      <c r="BA14" s="174"/>
      <c r="BB14" s="174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ht="20.25" customHeight="1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5"/>
      <c r="BF15" s="45"/>
      <c r="BG15" s="45"/>
      <c r="BH15" s="45"/>
      <c r="BI15" s="45"/>
      <c r="BJ15" s="45"/>
      <c r="BK15" s="45"/>
      <c r="BL15" s="45"/>
    </row>
    <row r="16" spans="1:64" ht="24" customHeight="1" x14ac:dyDescent="0.2">
      <c r="A16" s="17" t="s">
        <v>5</v>
      </c>
      <c r="B16" s="178">
        <v>1210000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4"/>
      <c r="N16" s="170" t="str">
        <f>N13</f>
        <v>Управління житлово-комунального господарства та будівництва Ніжинської міської ради</v>
      </c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5"/>
      <c r="AU16" s="178">
        <v>32009931</v>
      </c>
      <c r="AV16" s="179"/>
      <c r="AW16" s="179"/>
      <c r="AX16" s="179"/>
      <c r="AY16" s="179"/>
      <c r="AZ16" s="179"/>
      <c r="BA16" s="179"/>
      <c r="BB16" s="179"/>
      <c r="BC16" s="18"/>
      <c r="BD16" s="18"/>
      <c r="BE16" s="18"/>
      <c r="BF16" s="18"/>
      <c r="BG16" s="18"/>
      <c r="BH16" s="18"/>
      <c r="BI16" s="18"/>
      <c r="BJ16" s="18"/>
      <c r="BK16" s="18"/>
      <c r="BL16" s="19"/>
    </row>
    <row r="17" spans="1:81" ht="37.5" customHeight="1" x14ac:dyDescent="0.2">
      <c r="A17" s="20"/>
      <c r="B17" s="174" t="s">
        <v>267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6"/>
      <c r="N17" s="175" t="s">
        <v>270</v>
      </c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6"/>
      <c r="AU17" s="174" t="s">
        <v>269</v>
      </c>
      <c r="AV17" s="174"/>
      <c r="AW17" s="174"/>
      <c r="AX17" s="174"/>
      <c r="AY17" s="174"/>
      <c r="AZ17" s="174"/>
      <c r="BA17" s="174"/>
      <c r="BB17" s="174"/>
      <c r="BC17" s="21"/>
      <c r="BD17" s="21"/>
      <c r="BE17" s="21"/>
      <c r="BF17" s="21"/>
      <c r="BG17" s="21"/>
      <c r="BH17" s="21"/>
      <c r="BI17" s="21"/>
      <c r="BJ17" s="21"/>
      <c r="BK17" s="22"/>
      <c r="BL17" s="21"/>
    </row>
    <row r="18" spans="1:81" ht="6.75" customHeight="1" x14ac:dyDescent="0.2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</row>
    <row r="19" spans="1:81" ht="20.100000000000001" customHeight="1" x14ac:dyDescent="0.2">
      <c r="A19" s="13" t="s">
        <v>271</v>
      </c>
      <c r="B19" s="178">
        <v>1216030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44"/>
      <c r="N19" s="178">
        <v>6030</v>
      </c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8"/>
      <c r="AA19" s="212" t="s">
        <v>288</v>
      </c>
      <c r="AB19" s="212"/>
      <c r="AC19" s="212"/>
      <c r="AD19" s="212"/>
      <c r="AE19" s="212"/>
      <c r="AF19" s="212"/>
      <c r="AG19" s="212"/>
      <c r="AH19" s="212"/>
      <c r="AI19" s="212"/>
      <c r="AJ19" s="18"/>
      <c r="AK19" s="180" t="s">
        <v>60</v>
      </c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"/>
      <c r="BE19" s="178" t="s">
        <v>276</v>
      </c>
      <c r="BF19" s="179"/>
      <c r="BG19" s="179"/>
      <c r="BH19" s="179"/>
      <c r="BI19" s="179"/>
      <c r="BJ19" s="179"/>
      <c r="BK19" s="179"/>
      <c r="BL19" s="179"/>
    </row>
    <row r="20" spans="1:81" ht="37.5" customHeight="1" x14ac:dyDescent="0.2">
      <c r="A20" s="44"/>
      <c r="B20" s="174" t="s">
        <v>267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44"/>
      <c r="N20" s="174" t="s">
        <v>272</v>
      </c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21"/>
      <c r="AA20" s="176" t="s">
        <v>273</v>
      </c>
      <c r="AB20" s="176"/>
      <c r="AC20" s="176"/>
      <c r="AD20" s="176"/>
      <c r="AE20" s="176"/>
      <c r="AF20" s="176"/>
      <c r="AG20" s="176"/>
      <c r="AH20" s="176"/>
      <c r="AI20" s="176"/>
      <c r="AJ20" s="21"/>
      <c r="AK20" s="177" t="s">
        <v>274</v>
      </c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21"/>
      <c r="BE20" s="174" t="s">
        <v>275</v>
      </c>
      <c r="BF20" s="174"/>
      <c r="BG20" s="174"/>
      <c r="BH20" s="174"/>
      <c r="BI20" s="174"/>
      <c r="BJ20" s="174"/>
      <c r="BK20" s="174"/>
      <c r="BL20" s="174"/>
    </row>
    <row r="21" spans="1:81" ht="24.95" customHeight="1" x14ac:dyDescent="0.2">
      <c r="A21" s="181" t="s">
        <v>43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96">
        <f>AS21+I22</f>
        <v>27097775.120000001</v>
      </c>
      <c r="V21" s="196"/>
      <c r="W21" s="196"/>
      <c r="X21" s="196"/>
      <c r="Y21" s="196"/>
      <c r="Z21" s="196"/>
      <c r="AA21" s="196"/>
      <c r="AB21" s="196"/>
      <c r="AC21" s="196"/>
      <c r="AD21" s="196"/>
      <c r="AE21" s="197" t="s">
        <v>44</v>
      </c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6">
        <f>AC69</f>
        <v>26507863</v>
      </c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202" t="s">
        <v>21</v>
      </c>
      <c r="BE21" s="202"/>
      <c r="BF21" s="202"/>
      <c r="BG21" s="202"/>
      <c r="BH21" s="202"/>
      <c r="BI21" s="202"/>
      <c r="BJ21" s="202"/>
      <c r="BK21" s="202"/>
      <c r="BL21" s="202"/>
      <c r="CC21" s="23"/>
    </row>
    <row r="22" spans="1:81" ht="24.95" customHeight="1" x14ac:dyDescent="0.2">
      <c r="A22" s="202" t="s">
        <v>20</v>
      </c>
      <c r="B22" s="202"/>
      <c r="C22" s="202"/>
      <c r="D22" s="202"/>
      <c r="E22" s="202"/>
      <c r="F22" s="202"/>
      <c r="G22" s="202"/>
      <c r="H22" s="202"/>
      <c r="I22" s="196">
        <f>AK69</f>
        <v>589912.12</v>
      </c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202" t="s">
        <v>22</v>
      </c>
      <c r="U22" s="202"/>
      <c r="V22" s="202"/>
      <c r="W22" s="202"/>
      <c r="X22" s="3"/>
      <c r="Y22" s="3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6"/>
      <c r="BK22" s="6"/>
      <c r="BL22" s="6"/>
    </row>
    <row r="23" spans="1:81" ht="12.75" customHeight="1" x14ac:dyDescent="0.2">
      <c r="A23" s="7"/>
      <c r="B23" s="7"/>
      <c r="C23" s="7"/>
      <c r="D23" s="7"/>
      <c r="E23" s="7"/>
      <c r="F23" s="7"/>
      <c r="G23" s="7"/>
      <c r="H23" s="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7"/>
      <c r="U23" s="7"/>
      <c r="V23" s="7"/>
      <c r="W23" s="7"/>
      <c r="X23" s="3"/>
      <c r="Y23" s="3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5"/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6"/>
      <c r="BK23" s="6"/>
      <c r="BL23" s="6"/>
    </row>
    <row r="24" spans="1:81" ht="15.75" customHeight="1" x14ac:dyDescent="0.2">
      <c r="A24" s="201" t="s">
        <v>35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</row>
    <row r="25" spans="1:81" ht="303" customHeight="1" x14ac:dyDescent="0.2">
      <c r="A25" s="199" t="s">
        <v>373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</row>
    <row r="26" spans="1:81" ht="24" customHeight="1" x14ac:dyDescent="0.2">
      <c r="A26" s="202" t="s">
        <v>34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</row>
    <row r="27" spans="1:81" ht="27.75" customHeight="1" x14ac:dyDescent="0.2">
      <c r="A27" s="200" t="s">
        <v>26</v>
      </c>
      <c r="B27" s="200"/>
      <c r="C27" s="200"/>
      <c r="D27" s="200"/>
      <c r="E27" s="200"/>
      <c r="F27" s="200"/>
      <c r="G27" s="156" t="s">
        <v>38</v>
      </c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8"/>
    </row>
    <row r="28" spans="1:81" ht="15.75" hidden="1" x14ac:dyDescent="0.2">
      <c r="A28" s="113">
        <v>1</v>
      </c>
      <c r="B28" s="113"/>
      <c r="C28" s="113"/>
      <c r="D28" s="113"/>
      <c r="E28" s="113"/>
      <c r="F28" s="113"/>
      <c r="G28" s="213">
        <v>2</v>
      </c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5"/>
    </row>
    <row r="29" spans="1:81" ht="10.5" hidden="1" customHeight="1" x14ac:dyDescent="0.2">
      <c r="A29" s="169" t="s">
        <v>31</v>
      </c>
      <c r="B29" s="169"/>
      <c r="C29" s="169"/>
      <c r="D29" s="169"/>
      <c r="E29" s="169"/>
      <c r="F29" s="169"/>
      <c r="G29" s="163" t="s">
        <v>8</v>
      </c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5"/>
      <c r="CA29" s="1" t="s">
        <v>42</v>
      </c>
    </row>
    <row r="30" spans="1:81" ht="34.5" customHeight="1" x14ac:dyDescent="0.2">
      <c r="A30" s="169">
        <v>1</v>
      </c>
      <c r="B30" s="169"/>
      <c r="C30" s="169"/>
      <c r="D30" s="169"/>
      <c r="E30" s="169"/>
      <c r="F30" s="169"/>
      <c r="G30" s="216" t="s">
        <v>61</v>
      </c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8"/>
      <c r="CA30" s="1" t="s">
        <v>41</v>
      </c>
    </row>
    <row r="31" spans="1:81" ht="12.75" customHeight="1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</row>
    <row r="32" spans="1:81" ht="15.95" customHeight="1" x14ac:dyDescent="0.2">
      <c r="A32" s="202" t="s">
        <v>36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</row>
    <row r="33" spans="1:79" ht="15.95" customHeight="1" x14ac:dyDescent="0.2">
      <c r="A33" s="207" t="s">
        <v>62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79" ht="15.75" customHeight="1" x14ac:dyDescent="0.2">
      <c r="A35" s="202" t="s">
        <v>37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</row>
    <row r="36" spans="1:79" ht="27.75" customHeight="1" x14ac:dyDescent="0.2">
      <c r="A36" s="113" t="s">
        <v>26</v>
      </c>
      <c r="B36" s="113"/>
      <c r="C36" s="113"/>
      <c r="D36" s="113"/>
      <c r="E36" s="113"/>
      <c r="F36" s="113"/>
      <c r="G36" s="86" t="s">
        <v>23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8"/>
    </row>
    <row r="37" spans="1:79" ht="15.75" hidden="1" x14ac:dyDescent="0.2">
      <c r="A37" s="113">
        <v>1</v>
      </c>
      <c r="B37" s="113"/>
      <c r="C37" s="113"/>
      <c r="D37" s="113"/>
      <c r="E37" s="113"/>
      <c r="F37" s="113"/>
      <c r="G37" s="86">
        <v>2</v>
      </c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8"/>
    </row>
    <row r="38" spans="1:79" ht="10.5" hidden="1" customHeight="1" x14ac:dyDescent="0.2">
      <c r="A38" s="113" t="s">
        <v>7</v>
      </c>
      <c r="B38" s="113"/>
      <c r="C38" s="113"/>
      <c r="D38" s="113"/>
      <c r="E38" s="113"/>
      <c r="F38" s="113"/>
      <c r="G38" s="156" t="s">
        <v>8</v>
      </c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8"/>
      <c r="CA38" s="1" t="s">
        <v>12</v>
      </c>
    </row>
    <row r="39" spans="1:79" ht="17.25" customHeight="1" x14ac:dyDescent="0.2">
      <c r="A39" s="86">
        <v>1</v>
      </c>
      <c r="B39" s="87"/>
      <c r="C39" s="87"/>
      <c r="D39" s="87"/>
      <c r="E39" s="87"/>
      <c r="F39" s="88"/>
      <c r="G39" s="156" t="s">
        <v>63</v>
      </c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8"/>
    </row>
    <row r="40" spans="1:79" ht="39" customHeight="1" x14ac:dyDescent="0.2">
      <c r="A40" s="86">
        <v>2</v>
      </c>
      <c r="B40" s="87"/>
      <c r="C40" s="87"/>
      <c r="D40" s="87"/>
      <c r="E40" s="87"/>
      <c r="F40" s="88"/>
      <c r="G40" s="156" t="s">
        <v>64</v>
      </c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8"/>
    </row>
    <row r="41" spans="1:79" ht="31.5" customHeight="1" x14ac:dyDescent="0.2">
      <c r="A41" s="86">
        <v>3</v>
      </c>
      <c r="B41" s="87"/>
      <c r="C41" s="87"/>
      <c r="D41" s="87"/>
      <c r="E41" s="87"/>
      <c r="F41" s="88"/>
      <c r="G41" s="156" t="s">
        <v>65</v>
      </c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8"/>
    </row>
    <row r="42" spans="1:79" ht="32.25" customHeight="1" x14ac:dyDescent="0.2">
      <c r="A42" s="86">
        <v>4</v>
      </c>
      <c r="B42" s="87"/>
      <c r="C42" s="87"/>
      <c r="D42" s="87"/>
      <c r="E42" s="87"/>
      <c r="F42" s="88"/>
      <c r="G42" s="156" t="s">
        <v>66</v>
      </c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8"/>
    </row>
    <row r="43" spans="1:79" ht="16.5" customHeight="1" x14ac:dyDescent="0.2">
      <c r="A43" s="86">
        <v>5</v>
      </c>
      <c r="B43" s="87"/>
      <c r="C43" s="87"/>
      <c r="D43" s="87"/>
      <c r="E43" s="87"/>
      <c r="F43" s="88"/>
      <c r="G43" s="156" t="s">
        <v>67</v>
      </c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8"/>
    </row>
    <row r="44" spans="1:79" ht="19.5" customHeight="1" x14ac:dyDescent="0.2">
      <c r="A44" s="86">
        <v>6</v>
      </c>
      <c r="B44" s="87"/>
      <c r="C44" s="87"/>
      <c r="D44" s="87"/>
      <c r="E44" s="87"/>
      <c r="F44" s="88"/>
      <c r="G44" s="156" t="s">
        <v>68</v>
      </c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8"/>
    </row>
    <row r="45" spans="1:79" ht="30.75" customHeight="1" x14ac:dyDescent="0.2">
      <c r="A45" s="86">
        <v>7</v>
      </c>
      <c r="B45" s="87"/>
      <c r="C45" s="87"/>
      <c r="D45" s="87"/>
      <c r="E45" s="87"/>
      <c r="F45" s="88"/>
      <c r="G45" s="156" t="s">
        <v>69</v>
      </c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8"/>
    </row>
    <row r="46" spans="1:79" ht="30.75" customHeight="1" x14ac:dyDescent="0.2">
      <c r="A46" s="86">
        <v>8</v>
      </c>
      <c r="B46" s="87"/>
      <c r="C46" s="87"/>
      <c r="D46" s="87"/>
      <c r="E46" s="87"/>
      <c r="F46" s="88"/>
      <c r="G46" s="156" t="s">
        <v>322</v>
      </c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8"/>
    </row>
    <row r="47" spans="1:79" ht="15.75" x14ac:dyDescent="0.2">
      <c r="A47" s="86">
        <v>9</v>
      </c>
      <c r="B47" s="87"/>
      <c r="C47" s="87"/>
      <c r="D47" s="87"/>
      <c r="E47" s="87"/>
      <c r="F47" s="88"/>
      <c r="G47" s="156" t="s">
        <v>318</v>
      </c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8"/>
    </row>
    <row r="48" spans="1:79" ht="15.75" x14ac:dyDescent="0.2">
      <c r="A48" s="86"/>
      <c r="B48" s="87"/>
      <c r="C48" s="87"/>
      <c r="D48" s="87"/>
      <c r="E48" s="87"/>
      <c r="F48" s="88"/>
      <c r="G48" s="156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8"/>
    </row>
    <row r="49" spans="1:79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pans="1:79" ht="15.75" customHeight="1" x14ac:dyDescent="0.2">
      <c r="A50" s="202" t="s">
        <v>39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" customHeight="1" x14ac:dyDescent="0.2">
      <c r="A51" s="209" t="s">
        <v>45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8"/>
      <c r="BB51" s="28"/>
      <c r="BC51" s="28"/>
      <c r="BD51" s="28"/>
      <c r="BE51" s="28"/>
      <c r="BF51" s="28"/>
      <c r="BG51" s="28"/>
      <c r="BH51" s="28"/>
      <c r="BI51" s="29"/>
      <c r="BJ51" s="29"/>
      <c r="BK51" s="29"/>
      <c r="BL51" s="29"/>
    </row>
    <row r="52" spans="1:79" ht="15.95" customHeight="1" x14ac:dyDescent="0.2">
      <c r="A52" s="113" t="s">
        <v>26</v>
      </c>
      <c r="B52" s="113"/>
      <c r="C52" s="113"/>
      <c r="D52" s="182" t="s">
        <v>24</v>
      </c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4"/>
      <c r="AC52" s="113" t="s">
        <v>27</v>
      </c>
      <c r="AD52" s="113"/>
      <c r="AE52" s="113"/>
      <c r="AF52" s="113"/>
      <c r="AG52" s="113"/>
      <c r="AH52" s="113"/>
      <c r="AI52" s="113"/>
      <c r="AJ52" s="113"/>
      <c r="AK52" s="113" t="s">
        <v>28</v>
      </c>
      <c r="AL52" s="113"/>
      <c r="AM52" s="113"/>
      <c r="AN52" s="113"/>
      <c r="AO52" s="113"/>
      <c r="AP52" s="113"/>
      <c r="AQ52" s="113"/>
      <c r="AR52" s="113"/>
      <c r="AS52" s="113" t="s">
        <v>25</v>
      </c>
      <c r="AT52" s="113"/>
      <c r="AU52" s="113"/>
      <c r="AV52" s="113"/>
      <c r="AW52" s="113"/>
      <c r="AX52" s="113"/>
      <c r="AY52" s="113"/>
      <c r="AZ52" s="113"/>
      <c r="BA52" s="30"/>
      <c r="BB52" s="30"/>
      <c r="BC52" s="30"/>
      <c r="BD52" s="30"/>
      <c r="BE52" s="30"/>
      <c r="BF52" s="30"/>
      <c r="BG52" s="30"/>
      <c r="BH52" s="30"/>
    </row>
    <row r="53" spans="1:79" ht="29.1" customHeight="1" x14ac:dyDescent="0.2">
      <c r="A53" s="113"/>
      <c r="B53" s="113"/>
      <c r="C53" s="113"/>
      <c r="D53" s="185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7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30"/>
      <c r="BB53" s="30"/>
      <c r="BC53" s="30"/>
      <c r="BD53" s="30"/>
      <c r="BE53" s="30"/>
      <c r="BF53" s="30"/>
      <c r="BG53" s="30"/>
      <c r="BH53" s="30"/>
    </row>
    <row r="54" spans="1:79" ht="15.75" x14ac:dyDescent="0.2">
      <c r="A54" s="113">
        <v>1</v>
      </c>
      <c r="B54" s="113"/>
      <c r="C54" s="113"/>
      <c r="D54" s="86">
        <v>2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113">
        <v>3</v>
      </c>
      <c r="AD54" s="113"/>
      <c r="AE54" s="113"/>
      <c r="AF54" s="113"/>
      <c r="AG54" s="113"/>
      <c r="AH54" s="113"/>
      <c r="AI54" s="113"/>
      <c r="AJ54" s="113"/>
      <c r="AK54" s="113">
        <v>4</v>
      </c>
      <c r="AL54" s="113"/>
      <c r="AM54" s="113"/>
      <c r="AN54" s="113"/>
      <c r="AO54" s="113"/>
      <c r="AP54" s="113"/>
      <c r="AQ54" s="113"/>
      <c r="AR54" s="113"/>
      <c r="AS54" s="113">
        <v>5</v>
      </c>
      <c r="AT54" s="113"/>
      <c r="AU54" s="113"/>
      <c r="AV54" s="113"/>
      <c r="AW54" s="113"/>
      <c r="AX54" s="113"/>
      <c r="AY54" s="113"/>
      <c r="AZ54" s="113"/>
      <c r="BA54" s="30"/>
      <c r="BB54" s="30"/>
      <c r="BC54" s="30"/>
      <c r="BD54" s="30"/>
      <c r="BE54" s="30"/>
      <c r="BF54" s="30"/>
      <c r="BG54" s="30"/>
      <c r="BH54" s="30"/>
    </row>
    <row r="55" spans="1:79" s="33" customFormat="1" ht="12.75" hidden="1" customHeight="1" x14ac:dyDescent="0.2">
      <c r="A55" s="169" t="s">
        <v>7</v>
      </c>
      <c r="B55" s="169"/>
      <c r="C55" s="169"/>
      <c r="D55" s="114" t="s">
        <v>8</v>
      </c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6"/>
      <c r="AC55" s="142" t="s">
        <v>9</v>
      </c>
      <c r="AD55" s="142"/>
      <c r="AE55" s="142"/>
      <c r="AF55" s="142"/>
      <c r="AG55" s="142"/>
      <c r="AH55" s="142"/>
      <c r="AI55" s="142"/>
      <c r="AJ55" s="142"/>
      <c r="AK55" s="142" t="s">
        <v>10</v>
      </c>
      <c r="AL55" s="142"/>
      <c r="AM55" s="142"/>
      <c r="AN55" s="142"/>
      <c r="AO55" s="142"/>
      <c r="AP55" s="142"/>
      <c r="AQ55" s="142"/>
      <c r="AR55" s="142"/>
      <c r="AS55" s="208" t="s">
        <v>11</v>
      </c>
      <c r="AT55" s="142"/>
      <c r="AU55" s="142"/>
      <c r="AV55" s="142"/>
      <c r="AW55" s="142"/>
      <c r="AX55" s="142"/>
      <c r="AY55" s="142"/>
      <c r="AZ55" s="142"/>
      <c r="BA55" s="31"/>
      <c r="BB55" s="32"/>
      <c r="BC55" s="32"/>
      <c r="BD55" s="32"/>
      <c r="BE55" s="32"/>
      <c r="BF55" s="32"/>
      <c r="BG55" s="32"/>
      <c r="BH55" s="32"/>
      <c r="CA55" s="33" t="s">
        <v>13</v>
      </c>
    </row>
    <row r="56" spans="1:79" s="33" customFormat="1" ht="33.75" customHeight="1" x14ac:dyDescent="0.2">
      <c r="A56" s="114">
        <v>1</v>
      </c>
      <c r="B56" s="115"/>
      <c r="C56" s="116"/>
      <c r="D56" s="156" t="s">
        <v>319</v>
      </c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8"/>
      <c r="AC56" s="62"/>
      <c r="AD56" s="63"/>
      <c r="AE56" s="63"/>
      <c r="AF56" s="63"/>
      <c r="AG56" s="63"/>
      <c r="AH56" s="63"/>
      <c r="AI56" s="63"/>
      <c r="AJ56" s="64"/>
      <c r="AK56" s="171"/>
      <c r="AL56" s="172"/>
      <c r="AM56" s="172"/>
      <c r="AN56" s="172"/>
      <c r="AO56" s="172"/>
      <c r="AP56" s="172"/>
      <c r="AQ56" s="172"/>
      <c r="AR56" s="173"/>
      <c r="AS56" s="62">
        <f>AC56+AK56</f>
        <v>0</v>
      </c>
      <c r="AT56" s="63"/>
      <c r="AU56" s="63"/>
      <c r="AV56" s="63"/>
      <c r="AW56" s="63"/>
      <c r="AX56" s="63"/>
      <c r="AY56" s="63"/>
      <c r="AZ56" s="64"/>
      <c r="BA56" s="31"/>
      <c r="BB56" s="32"/>
      <c r="BC56" s="32"/>
      <c r="BD56" s="32"/>
      <c r="BE56" s="32"/>
      <c r="BF56" s="32"/>
      <c r="BG56" s="32"/>
      <c r="BH56" s="32"/>
    </row>
    <row r="57" spans="1:79" s="33" customFormat="1" ht="75" customHeight="1" x14ac:dyDescent="0.2">
      <c r="A57" s="114">
        <v>2</v>
      </c>
      <c r="B57" s="115"/>
      <c r="C57" s="116"/>
      <c r="D57" s="156" t="s">
        <v>366</v>
      </c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8"/>
      <c r="AC57" s="62">
        <f>2038122+195000+195000+115200+113190-3700-183900+30000-199900+66100-66100-115200+377000+49000+49000+49000-260430+250000+482000+48000+24000+24000+48000+48000+48000+45000</f>
        <v>3464382</v>
      </c>
      <c r="AD57" s="63"/>
      <c r="AE57" s="63"/>
      <c r="AF57" s="63"/>
      <c r="AG57" s="63"/>
      <c r="AH57" s="63"/>
      <c r="AI57" s="63"/>
      <c r="AJ57" s="64"/>
      <c r="AK57" s="62">
        <f>1862.12+199900</f>
        <v>201762.12</v>
      </c>
      <c r="AL57" s="63"/>
      <c r="AM57" s="63"/>
      <c r="AN57" s="63"/>
      <c r="AO57" s="63"/>
      <c r="AP57" s="63"/>
      <c r="AQ57" s="63"/>
      <c r="AR57" s="64"/>
      <c r="AS57" s="62">
        <f>AC57+AK57</f>
        <v>3666144.12</v>
      </c>
      <c r="AT57" s="63"/>
      <c r="AU57" s="63"/>
      <c r="AV57" s="63"/>
      <c r="AW57" s="63"/>
      <c r="AX57" s="63"/>
      <c r="AY57" s="63"/>
      <c r="AZ57" s="64"/>
      <c r="BA57" s="31"/>
      <c r="BB57" s="32"/>
      <c r="BC57" s="32"/>
      <c r="BD57" s="32"/>
      <c r="BE57" s="32"/>
      <c r="BF57" s="32"/>
      <c r="BG57" s="32"/>
      <c r="BH57" s="32"/>
    </row>
    <row r="58" spans="1:79" s="33" customFormat="1" ht="69" customHeight="1" x14ac:dyDescent="0.2">
      <c r="A58" s="114">
        <v>3</v>
      </c>
      <c r="B58" s="115"/>
      <c r="C58" s="116"/>
      <c r="D58" s="156" t="s">
        <v>282</v>
      </c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8"/>
      <c r="AC58" s="62">
        <f>665000+30000+70000+18000+165000+115000-18000+49000+49000+39000+49000+49000+45000+45000+30000+45000+42000+48000+45000+45000-100+48000+45000+45000+48000+35000+48000+40000+17000</f>
        <v>1950900</v>
      </c>
      <c r="AD58" s="63"/>
      <c r="AE58" s="63"/>
      <c r="AF58" s="63"/>
      <c r="AG58" s="63"/>
      <c r="AH58" s="63"/>
      <c r="AI58" s="63"/>
      <c r="AJ58" s="64"/>
      <c r="AK58" s="62">
        <v>18000</v>
      </c>
      <c r="AL58" s="63"/>
      <c r="AM58" s="63"/>
      <c r="AN58" s="63"/>
      <c r="AO58" s="63"/>
      <c r="AP58" s="63"/>
      <c r="AQ58" s="63"/>
      <c r="AR58" s="64"/>
      <c r="AS58" s="62">
        <f>AC58+AK58</f>
        <v>1968900</v>
      </c>
      <c r="AT58" s="63"/>
      <c r="AU58" s="63"/>
      <c r="AV58" s="63"/>
      <c r="AW58" s="63"/>
      <c r="AX58" s="63"/>
      <c r="AY58" s="63"/>
      <c r="AZ58" s="64"/>
      <c r="BA58" s="31"/>
      <c r="BB58" s="32"/>
      <c r="BC58" s="32"/>
      <c r="BD58" s="32"/>
      <c r="BE58" s="32"/>
      <c r="BF58" s="32"/>
      <c r="BG58" s="32"/>
      <c r="BH58" s="32"/>
    </row>
    <row r="59" spans="1:79" s="33" customFormat="1" ht="50.25" customHeight="1" x14ac:dyDescent="0.2">
      <c r="A59" s="114">
        <v>4</v>
      </c>
      <c r="B59" s="115"/>
      <c r="C59" s="116"/>
      <c r="D59" s="156" t="s">
        <v>283</v>
      </c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8"/>
      <c r="AC59" s="62">
        <f>1175000+30000+190000-700000+195000+195000+195000+195000+45000+450000+49000+46000+49000+49000+46000+48000-448000+45000+45000+45000+45000+48000+48000+48000+48000+45000+48000+45000+48000+49000+48000+48000+49000</f>
        <v>2561000</v>
      </c>
      <c r="AD59" s="63"/>
      <c r="AE59" s="63"/>
      <c r="AF59" s="63"/>
      <c r="AG59" s="63"/>
      <c r="AH59" s="63"/>
      <c r="AI59" s="63"/>
      <c r="AJ59" s="64"/>
      <c r="AK59" s="171"/>
      <c r="AL59" s="172"/>
      <c r="AM59" s="172"/>
      <c r="AN59" s="172"/>
      <c r="AO59" s="172"/>
      <c r="AP59" s="172"/>
      <c r="AQ59" s="172"/>
      <c r="AR59" s="173"/>
      <c r="AS59" s="62">
        <f>AC59</f>
        <v>2561000</v>
      </c>
      <c r="AT59" s="63"/>
      <c r="AU59" s="63"/>
      <c r="AV59" s="63"/>
      <c r="AW59" s="63"/>
      <c r="AX59" s="63"/>
      <c r="AY59" s="63"/>
      <c r="AZ59" s="64"/>
      <c r="BA59" s="31"/>
      <c r="BB59" s="32"/>
      <c r="BC59" s="32"/>
      <c r="BD59" s="32"/>
      <c r="BE59" s="32"/>
      <c r="BF59" s="32"/>
      <c r="BG59" s="32"/>
      <c r="BH59" s="32"/>
    </row>
    <row r="60" spans="1:79" s="33" customFormat="1" ht="15.75" x14ac:dyDescent="0.2">
      <c r="A60" s="114">
        <v>5</v>
      </c>
      <c r="B60" s="115"/>
      <c r="C60" s="116"/>
      <c r="D60" s="156" t="s">
        <v>284</v>
      </c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8"/>
      <c r="AC60" s="62">
        <f>210000+39000</f>
        <v>249000</v>
      </c>
      <c r="AD60" s="63"/>
      <c r="AE60" s="63"/>
      <c r="AF60" s="63"/>
      <c r="AG60" s="63"/>
      <c r="AH60" s="63"/>
      <c r="AI60" s="63"/>
      <c r="AJ60" s="64"/>
      <c r="AK60" s="171"/>
      <c r="AL60" s="172"/>
      <c r="AM60" s="172"/>
      <c r="AN60" s="172"/>
      <c r="AO60" s="172"/>
      <c r="AP60" s="172"/>
      <c r="AQ60" s="172"/>
      <c r="AR60" s="173"/>
      <c r="AS60" s="62">
        <f>AC60</f>
        <v>249000</v>
      </c>
      <c r="AT60" s="63"/>
      <c r="AU60" s="63"/>
      <c r="AV60" s="63"/>
      <c r="AW60" s="63"/>
      <c r="AX60" s="63"/>
      <c r="AY60" s="63"/>
      <c r="AZ60" s="64"/>
      <c r="BA60" s="31"/>
      <c r="BB60" s="32"/>
      <c r="BC60" s="32"/>
      <c r="BD60" s="32"/>
      <c r="BE60" s="32"/>
      <c r="BF60" s="32"/>
      <c r="BG60" s="32"/>
      <c r="BH60" s="32"/>
    </row>
    <row r="61" spans="1:79" s="33" customFormat="1" ht="36.75" customHeight="1" x14ac:dyDescent="0.2">
      <c r="A61" s="114">
        <v>6</v>
      </c>
      <c r="B61" s="115"/>
      <c r="C61" s="116"/>
      <c r="D61" s="156" t="s">
        <v>68</v>
      </c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8"/>
      <c r="AC61" s="62">
        <f>8180000+190000+187600+195000+49000+49000+45000+27606+48000+1725000+48000+48000+48000+49000+48000</f>
        <v>10937206</v>
      </c>
      <c r="AD61" s="63"/>
      <c r="AE61" s="63"/>
      <c r="AF61" s="63"/>
      <c r="AG61" s="63"/>
      <c r="AH61" s="63"/>
      <c r="AI61" s="63"/>
      <c r="AJ61" s="64"/>
      <c r="AK61" s="171"/>
      <c r="AL61" s="172"/>
      <c r="AM61" s="172"/>
      <c r="AN61" s="172"/>
      <c r="AO61" s="172"/>
      <c r="AP61" s="172"/>
      <c r="AQ61" s="172"/>
      <c r="AR61" s="173"/>
      <c r="AS61" s="62">
        <f>AC61</f>
        <v>10937206</v>
      </c>
      <c r="AT61" s="63"/>
      <c r="AU61" s="63"/>
      <c r="AV61" s="63"/>
      <c r="AW61" s="63"/>
      <c r="AX61" s="63"/>
      <c r="AY61" s="63"/>
      <c r="AZ61" s="64"/>
      <c r="BA61" s="31"/>
      <c r="BB61" s="32"/>
      <c r="BC61" s="32"/>
      <c r="BD61" s="32"/>
      <c r="BE61" s="32"/>
      <c r="BF61" s="32"/>
      <c r="BG61" s="32"/>
      <c r="BH61" s="32"/>
    </row>
    <row r="62" spans="1:79" s="33" customFormat="1" ht="54" customHeight="1" x14ac:dyDescent="0.2">
      <c r="A62" s="114">
        <v>7</v>
      </c>
      <c r="B62" s="115"/>
      <c r="C62" s="116"/>
      <c r="D62" s="156" t="s">
        <v>69</v>
      </c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8"/>
      <c r="AC62" s="62">
        <f>6002000-545000</f>
        <v>5457000</v>
      </c>
      <c r="AD62" s="63"/>
      <c r="AE62" s="63"/>
      <c r="AF62" s="63"/>
      <c r="AG62" s="63"/>
      <c r="AH62" s="63"/>
      <c r="AI62" s="63"/>
      <c r="AJ62" s="64"/>
      <c r="AK62" s="171"/>
      <c r="AL62" s="172"/>
      <c r="AM62" s="172"/>
      <c r="AN62" s="172"/>
      <c r="AO62" s="172"/>
      <c r="AP62" s="172"/>
      <c r="AQ62" s="172"/>
      <c r="AR62" s="173"/>
      <c r="AS62" s="62">
        <f>AC62</f>
        <v>5457000</v>
      </c>
      <c r="AT62" s="63"/>
      <c r="AU62" s="63"/>
      <c r="AV62" s="63"/>
      <c r="AW62" s="63"/>
      <c r="AX62" s="63"/>
      <c r="AY62" s="63"/>
      <c r="AZ62" s="64"/>
      <c r="BA62" s="31"/>
      <c r="BB62" s="32"/>
      <c r="BC62" s="32"/>
      <c r="BD62" s="32"/>
      <c r="BE62" s="32"/>
      <c r="BF62" s="32"/>
      <c r="BG62" s="32"/>
      <c r="BH62" s="32"/>
    </row>
    <row r="63" spans="1:79" s="33" customFormat="1" ht="63.75" customHeight="1" x14ac:dyDescent="0.2">
      <c r="A63" s="114">
        <v>8</v>
      </c>
      <c r="B63" s="115"/>
      <c r="C63" s="116"/>
      <c r="D63" s="156" t="s">
        <v>369</v>
      </c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8"/>
      <c r="AC63" s="62">
        <f>610200+40000+129000+49000+45000+20000</f>
        <v>893200</v>
      </c>
      <c r="AD63" s="63"/>
      <c r="AE63" s="63"/>
      <c r="AF63" s="63"/>
      <c r="AG63" s="63"/>
      <c r="AH63" s="63"/>
      <c r="AI63" s="63"/>
      <c r="AJ63" s="64"/>
      <c r="AK63" s="171">
        <f>150000-40000+25000</f>
        <v>135000</v>
      </c>
      <c r="AL63" s="172"/>
      <c r="AM63" s="172"/>
      <c r="AN63" s="172"/>
      <c r="AO63" s="172"/>
      <c r="AP63" s="172"/>
      <c r="AQ63" s="172"/>
      <c r="AR63" s="173"/>
      <c r="AS63" s="62">
        <f>AC63+AK63</f>
        <v>1028200</v>
      </c>
      <c r="AT63" s="63"/>
      <c r="AU63" s="63"/>
      <c r="AV63" s="63"/>
      <c r="AW63" s="63"/>
      <c r="AX63" s="63"/>
      <c r="AY63" s="63"/>
      <c r="AZ63" s="64"/>
      <c r="BA63" s="31"/>
      <c r="BB63" s="32"/>
      <c r="BC63" s="32"/>
      <c r="BD63" s="32"/>
      <c r="BE63" s="32"/>
      <c r="BF63" s="32"/>
      <c r="BG63" s="32"/>
      <c r="BH63" s="32"/>
    </row>
    <row r="64" spans="1:79" s="33" customFormat="1" ht="15.75" x14ac:dyDescent="0.2">
      <c r="A64" s="114">
        <v>9</v>
      </c>
      <c r="B64" s="115"/>
      <c r="C64" s="116"/>
      <c r="D64" s="156" t="s">
        <v>320</v>
      </c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8"/>
      <c r="AC64" s="62">
        <f>AC65+AC66+AC67+AC68</f>
        <v>995175</v>
      </c>
      <c r="AD64" s="63"/>
      <c r="AE64" s="63"/>
      <c r="AF64" s="63"/>
      <c r="AG64" s="63"/>
      <c r="AH64" s="63"/>
      <c r="AI64" s="63"/>
      <c r="AJ64" s="64"/>
      <c r="AK64" s="62">
        <f t="shared" ref="AK64" si="0">AK65+AK66+AK67+AK68</f>
        <v>235150</v>
      </c>
      <c r="AL64" s="63"/>
      <c r="AM64" s="63"/>
      <c r="AN64" s="63"/>
      <c r="AO64" s="63"/>
      <c r="AP64" s="63"/>
      <c r="AQ64" s="63"/>
      <c r="AR64" s="64"/>
      <c r="AS64" s="62">
        <f t="shared" ref="AS64" si="1">AS65+AS66+AS67+AS68</f>
        <v>1230325</v>
      </c>
      <c r="AT64" s="63"/>
      <c r="AU64" s="63"/>
      <c r="AV64" s="63"/>
      <c r="AW64" s="63"/>
      <c r="AX64" s="63"/>
      <c r="AY64" s="63"/>
      <c r="AZ64" s="64"/>
      <c r="BA64" s="31"/>
      <c r="BB64" s="32"/>
      <c r="BC64" s="32"/>
      <c r="BD64" s="32"/>
      <c r="BE64" s="32"/>
      <c r="BF64" s="32"/>
      <c r="BG64" s="32"/>
      <c r="BH64" s="32"/>
    </row>
    <row r="65" spans="1:79" s="33" customFormat="1" ht="30" customHeight="1" x14ac:dyDescent="0.25">
      <c r="A65" s="8"/>
      <c r="B65" s="9"/>
      <c r="C65" s="10"/>
      <c r="D65" s="156" t="s">
        <v>304</v>
      </c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8"/>
      <c r="AC65" s="62">
        <v>159625</v>
      </c>
      <c r="AD65" s="63"/>
      <c r="AE65" s="63"/>
      <c r="AF65" s="63"/>
      <c r="AG65" s="63"/>
      <c r="AH65" s="63"/>
      <c r="AI65" s="63"/>
      <c r="AJ65" s="64"/>
      <c r="AK65" s="189">
        <v>199750</v>
      </c>
      <c r="AL65" s="190"/>
      <c r="AM65" s="190"/>
      <c r="AN65" s="190"/>
      <c r="AO65" s="190"/>
      <c r="AP65" s="190"/>
      <c r="AQ65" s="190"/>
      <c r="AR65" s="191"/>
      <c r="AS65" s="62">
        <f t="shared" ref="AS65:AS68" si="2">AC65+AK65</f>
        <v>359375</v>
      </c>
      <c r="AT65" s="63"/>
      <c r="AU65" s="63"/>
      <c r="AV65" s="63"/>
      <c r="AW65" s="63"/>
      <c r="AX65" s="63"/>
      <c r="AY65" s="63"/>
      <c r="AZ65" s="64"/>
      <c r="BA65" s="31"/>
      <c r="BB65" s="32"/>
      <c r="BC65" s="32"/>
      <c r="BD65" s="32"/>
      <c r="BE65" s="32"/>
      <c r="BF65" s="32"/>
      <c r="BG65" s="32"/>
      <c r="BH65" s="32"/>
    </row>
    <row r="66" spans="1:79" s="33" customFormat="1" ht="15.75" x14ac:dyDescent="0.25">
      <c r="A66" s="8"/>
      <c r="B66" s="9"/>
      <c r="C66" s="10"/>
      <c r="D66" s="156" t="s">
        <v>305</v>
      </c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8"/>
      <c r="AC66" s="62">
        <f>310000-163000+253000</f>
        <v>400000</v>
      </c>
      <c r="AD66" s="63"/>
      <c r="AE66" s="63"/>
      <c r="AF66" s="63"/>
      <c r="AG66" s="63"/>
      <c r="AH66" s="63"/>
      <c r="AI66" s="63"/>
      <c r="AJ66" s="64"/>
      <c r="AK66" s="189">
        <f>90000-90000</f>
        <v>0</v>
      </c>
      <c r="AL66" s="190"/>
      <c r="AM66" s="190"/>
      <c r="AN66" s="190"/>
      <c r="AO66" s="190"/>
      <c r="AP66" s="190"/>
      <c r="AQ66" s="190"/>
      <c r="AR66" s="191"/>
      <c r="AS66" s="62">
        <f t="shared" si="2"/>
        <v>400000</v>
      </c>
      <c r="AT66" s="63"/>
      <c r="AU66" s="63"/>
      <c r="AV66" s="63"/>
      <c r="AW66" s="63"/>
      <c r="AX66" s="63"/>
      <c r="AY66" s="63"/>
      <c r="AZ66" s="64"/>
      <c r="BA66" s="31"/>
      <c r="BB66" s="32"/>
      <c r="BC66" s="32"/>
      <c r="BD66" s="32"/>
      <c r="BE66" s="32"/>
      <c r="BF66" s="32"/>
      <c r="BG66" s="32"/>
      <c r="BH66" s="32"/>
    </row>
    <row r="67" spans="1:79" s="33" customFormat="1" ht="33" customHeight="1" x14ac:dyDescent="0.25">
      <c r="A67" s="8"/>
      <c r="B67" s="9"/>
      <c r="C67" s="10"/>
      <c r="D67" s="156" t="s">
        <v>323</v>
      </c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8"/>
      <c r="AC67" s="62">
        <f>53000-16400</f>
        <v>36600</v>
      </c>
      <c r="AD67" s="63"/>
      <c r="AE67" s="63"/>
      <c r="AF67" s="63"/>
      <c r="AG67" s="63"/>
      <c r="AH67" s="63"/>
      <c r="AI67" s="63"/>
      <c r="AJ67" s="64"/>
      <c r="AK67" s="189">
        <f>19000+16400</f>
        <v>35400</v>
      </c>
      <c r="AL67" s="190"/>
      <c r="AM67" s="190"/>
      <c r="AN67" s="190"/>
      <c r="AO67" s="190"/>
      <c r="AP67" s="190"/>
      <c r="AQ67" s="190"/>
      <c r="AR67" s="191"/>
      <c r="AS67" s="62">
        <f t="shared" si="2"/>
        <v>72000</v>
      </c>
      <c r="AT67" s="63"/>
      <c r="AU67" s="63"/>
      <c r="AV67" s="63"/>
      <c r="AW67" s="63"/>
      <c r="AX67" s="63"/>
      <c r="AY67" s="63"/>
      <c r="AZ67" s="64"/>
      <c r="BA67" s="31"/>
      <c r="BB67" s="32"/>
      <c r="BC67" s="32"/>
      <c r="BD67" s="32"/>
      <c r="BE67" s="32"/>
      <c r="BF67" s="32"/>
      <c r="BG67" s="32"/>
      <c r="BH67" s="32"/>
    </row>
    <row r="68" spans="1:79" s="33" customFormat="1" ht="52.5" customHeight="1" x14ac:dyDescent="0.2">
      <c r="A68" s="8"/>
      <c r="B68" s="9"/>
      <c r="C68" s="10"/>
      <c r="D68" s="156" t="s">
        <v>306</v>
      </c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8"/>
      <c r="AC68" s="62">
        <v>398950</v>
      </c>
      <c r="AD68" s="63"/>
      <c r="AE68" s="63"/>
      <c r="AF68" s="63"/>
      <c r="AG68" s="63"/>
      <c r="AH68" s="63"/>
      <c r="AI68" s="63"/>
      <c r="AJ68" s="64"/>
      <c r="AK68" s="62"/>
      <c r="AL68" s="63"/>
      <c r="AM68" s="63"/>
      <c r="AN68" s="63"/>
      <c r="AO68" s="63"/>
      <c r="AP68" s="63"/>
      <c r="AQ68" s="63"/>
      <c r="AR68" s="64"/>
      <c r="AS68" s="62">
        <f t="shared" si="2"/>
        <v>398950</v>
      </c>
      <c r="AT68" s="63"/>
      <c r="AU68" s="63"/>
      <c r="AV68" s="63"/>
      <c r="AW68" s="63"/>
      <c r="AX68" s="63"/>
      <c r="AY68" s="63"/>
      <c r="AZ68" s="64"/>
      <c r="BA68" s="31"/>
      <c r="BB68" s="32"/>
      <c r="BC68" s="32"/>
      <c r="BD68" s="32"/>
      <c r="BE68" s="32"/>
      <c r="BF68" s="32"/>
      <c r="BG68" s="32"/>
      <c r="BH68" s="32"/>
    </row>
    <row r="69" spans="1:79" s="33" customFormat="1" ht="19.5" customHeight="1" x14ac:dyDescent="0.2">
      <c r="A69" s="210"/>
      <c r="B69" s="210"/>
      <c r="C69" s="210"/>
      <c r="D69" s="160" t="s">
        <v>48</v>
      </c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2"/>
      <c r="AC69" s="159">
        <f>SUM(AC56:AJ64)</f>
        <v>26507863</v>
      </c>
      <c r="AD69" s="159"/>
      <c r="AE69" s="159"/>
      <c r="AF69" s="159"/>
      <c r="AG69" s="159"/>
      <c r="AH69" s="159"/>
      <c r="AI69" s="159"/>
      <c r="AJ69" s="159"/>
      <c r="AK69" s="159">
        <f>SUM(AK56:AR64)</f>
        <v>589912.12</v>
      </c>
      <c r="AL69" s="159"/>
      <c r="AM69" s="159"/>
      <c r="AN69" s="159"/>
      <c r="AO69" s="159"/>
      <c r="AP69" s="159"/>
      <c r="AQ69" s="159"/>
      <c r="AR69" s="159"/>
      <c r="AS69" s="159">
        <f>SUM(AS56:AZ64)</f>
        <v>27097775.120000001</v>
      </c>
      <c r="AT69" s="159"/>
      <c r="AU69" s="159"/>
      <c r="AV69" s="159"/>
      <c r="AW69" s="159"/>
      <c r="AX69" s="159"/>
      <c r="AY69" s="159"/>
      <c r="AZ69" s="159"/>
      <c r="BA69" s="211"/>
      <c r="BB69" s="211"/>
      <c r="BC69" s="211"/>
      <c r="BD69" s="211"/>
      <c r="BE69" s="211"/>
      <c r="BF69" s="211"/>
      <c r="BG69" s="211"/>
      <c r="BH69" s="211"/>
      <c r="CA69" s="33" t="s">
        <v>14</v>
      </c>
    </row>
    <row r="70" spans="1:79" ht="15.75" customHeight="1" x14ac:dyDescent="0.2">
      <c r="A70" s="201" t="s">
        <v>321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</row>
    <row r="71" spans="1:79" ht="15" customHeight="1" x14ac:dyDescent="0.2">
      <c r="A71" s="209" t="s">
        <v>45</v>
      </c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9"/>
      <c r="BA71" s="29"/>
      <c r="BB71" s="29"/>
      <c r="BC71" s="29"/>
      <c r="BD71" s="34"/>
      <c r="BE71" s="29"/>
      <c r="BF71" s="29"/>
      <c r="BG71" s="29"/>
      <c r="BH71" s="29"/>
      <c r="BI71" s="29"/>
      <c r="BJ71" s="29"/>
      <c r="BK71" s="29"/>
      <c r="BL71" s="29"/>
    </row>
    <row r="72" spans="1:79" ht="15.95" customHeight="1" x14ac:dyDescent="0.2">
      <c r="A72" s="113" t="s">
        <v>26</v>
      </c>
      <c r="B72" s="113"/>
      <c r="C72" s="113"/>
      <c r="D72" s="182" t="s">
        <v>32</v>
      </c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4"/>
      <c r="AB72" s="113" t="s">
        <v>27</v>
      </c>
      <c r="AC72" s="113"/>
      <c r="AD72" s="113"/>
      <c r="AE72" s="113"/>
      <c r="AF72" s="113"/>
      <c r="AG72" s="113"/>
      <c r="AH72" s="113"/>
      <c r="AI72" s="113"/>
      <c r="AJ72" s="113" t="s">
        <v>28</v>
      </c>
      <c r="AK72" s="113"/>
      <c r="AL72" s="113"/>
      <c r="AM72" s="113"/>
      <c r="AN72" s="113"/>
      <c r="AO72" s="113"/>
      <c r="AP72" s="113"/>
      <c r="AQ72" s="113"/>
      <c r="AR72" s="113" t="s">
        <v>25</v>
      </c>
      <c r="AS72" s="113"/>
      <c r="AT72" s="113"/>
      <c r="AU72" s="113"/>
      <c r="AV72" s="113"/>
      <c r="AW72" s="113"/>
      <c r="AX72" s="113"/>
      <c r="AY72" s="113"/>
      <c r="BD72" s="35"/>
    </row>
    <row r="73" spans="1:79" ht="29.1" customHeight="1" x14ac:dyDescent="0.2">
      <c r="A73" s="113"/>
      <c r="B73" s="113"/>
      <c r="C73" s="113"/>
      <c r="D73" s="185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7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</row>
    <row r="74" spans="1:79" ht="15.75" customHeight="1" x14ac:dyDescent="0.2">
      <c r="A74" s="113">
        <v>1</v>
      </c>
      <c r="B74" s="113"/>
      <c r="C74" s="113"/>
      <c r="D74" s="86">
        <v>2</v>
      </c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8"/>
      <c r="AB74" s="113">
        <v>3</v>
      </c>
      <c r="AC74" s="113"/>
      <c r="AD74" s="113"/>
      <c r="AE74" s="113"/>
      <c r="AF74" s="113"/>
      <c r="AG74" s="113"/>
      <c r="AH74" s="113"/>
      <c r="AI74" s="113"/>
      <c r="AJ74" s="113">
        <v>4</v>
      </c>
      <c r="AK74" s="113"/>
      <c r="AL74" s="113"/>
      <c r="AM74" s="113"/>
      <c r="AN74" s="113"/>
      <c r="AO74" s="113"/>
      <c r="AP74" s="113"/>
      <c r="AQ74" s="113"/>
      <c r="AR74" s="113">
        <v>5</v>
      </c>
      <c r="AS74" s="113"/>
      <c r="AT74" s="113"/>
      <c r="AU74" s="113"/>
      <c r="AV74" s="113"/>
      <c r="AW74" s="113"/>
      <c r="AX74" s="113"/>
      <c r="AY74" s="113"/>
    </row>
    <row r="75" spans="1:79" ht="12.75" hidden="1" customHeight="1" x14ac:dyDescent="0.2">
      <c r="A75" s="169" t="s">
        <v>7</v>
      </c>
      <c r="B75" s="169"/>
      <c r="C75" s="169"/>
      <c r="D75" s="163" t="s">
        <v>8</v>
      </c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5"/>
      <c r="AB75" s="188" t="s">
        <v>9</v>
      </c>
      <c r="AC75" s="188"/>
      <c r="AD75" s="188"/>
      <c r="AE75" s="188"/>
      <c r="AF75" s="188"/>
      <c r="AG75" s="188"/>
      <c r="AH75" s="188"/>
      <c r="AI75" s="188"/>
      <c r="AJ75" s="188" t="s">
        <v>10</v>
      </c>
      <c r="AK75" s="188"/>
      <c r="AL75" s="188"/>
      <c r="AM75" s="188"/>
      <c r="AN75" s="188"/>
      <c r="AO75" s="188"/>
      <c r="AP75" s="188"/>
      <c r="AQ75" s="188"/>
      <c r="AR75" s="188" t="s">
        <v>11</v>
      </c>
      <c r="AS75" s="188"/>
      <c r="AT75" s="188"/>
      <c r="AU75" s="188"/>
      <c r="AV75" s="188"/>
      <c r="AW75" s="188"/>
      <c r="AX75" s="188"/>
      <c r="AY75" s="188"/>
      <c r="CA75" s="1" t="s">
        <v>15</v>
      </c>
    </row>
    <row r="76" spans="1:79" ht="37.5" customHeight="1" x14ac:dyDescent="0.2">
      <c r="A76" s="114">
        <v>1</v>
      </c>
      <c r="B76" s="115"/>
      <c r="C76" s="116"/>
      <c r="D76" s="156" t="s">
        <v>281</v>
      </c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8"/>
      <c r="AB76" s="62">
        <v>150000</v>
      </c>
      <c r="AC76" s="63"/>
      <c r="AD76" s="63"/>
      <c r="AE76" s="63"/>
      <c r="AF76" s="63"/>
      <c r="AG76" s="63"/>
      <c r="AH76" s="63"/>
      <c r="AI76" s="64"/>
      <c r="AJ76" s="123"/>
      <c r="AK76" s="124"/>
      <c r="AL76" s="124"/>
      <c r="AM76" s="124"/>
      <c r="AN76" s="124"/>
      <c r="AO76" s="124"/>
      <c r="AP76" s="124"/>
      <c r="AQ76" s="125"/>
      <c r="AR76" s="62">
        <f>AB76</f>
        <v>150000</v>
      </c>
      <c r="AS76" s="63"/>
      <c r="AT76" s="63"/>
      <c r="AU76" s="63"/>
      <c r="AV76" s="63"/>
      <c r="AW76" s="63"/>
      <c r="AX76" s="63"/>
      <c r="AY76" s="64"/>
    </row>
    <row r="77" spans="1:79" ht="39.75" customHeight="1" x14ac:dyDescent="0.2">
      <c r="A77" s="114">
        <v>2</v>
      </c>
      <c r="B77" s="115"/>
      <c r="C77" s="116"/>
      <c r="D77" s="156" t="s">
        <v>289</v>
      </c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8"/>
      <c r="AB77" s="62">
        <v>790000</v>
      </c>
      <c r="AC77" s="63"/>
      <c r="AD77" s="63"/>
      <c r="AE77" s="63"/>
      <c r="AF77" s="63"/>
      <c r="AG77" s="63"/>
      <c r="AH77" s="63"/>
      <c r="AI77" s="64"/>
      <c r="AJ77" s="123"/>
      <c r="AK77" s="124"/>
      <c r="AL77" s="124"/>
      <c r="AM77" s="124"/>
      <c r="AN77" s="124"/>
      <c r="AO77" s="124"/>
      <c r="AP77" s="124"/>
      <c r="AQ77" s="125"/>
      <c r="AR77" s="62">
        <f>AB77</f>
        <v>790000</v>
      </c>
      <c r="AS77" s="63"/>
      <c r="AT77" s="63"/>
      <c r="AU77" s="63"/>
      <c r="AV77" s="63"/>
      <c r="AW77" s="63"/>
      <c r="AX77" s="63"/>
      <c r="AY77" s="64"/>
    </row>
    <row r="78" spans="1:79" ht="69.75" customHeight="1" x14ac:dyDescent="0.25">
      <c r="A78" s="114">
        <v>3</v>
      </c>
      <c r="B78" s="115"/>
      <c r="C78" s="116"/>
      <c r="D78" s="156" t="s">
        <v>285</v>
      </c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8"/>
      <c r="AB78" s="62">
        <f>7200000+1700000+25000</f>
        <v>8925000</v>
      </c>
      <c r="AC78" s="63"/>
      <c r="AD78" s="63"/>
      <c r="AE78" s="63"/>
      <c r="AF78" s="63"/>
      <c r="AG78" s="63"/>
      <c r="AH78" s="63"/>
      <c r="AI78" s="64"/>
      <c r="AJ78" s="166"/>
      <c r="AK78" s="167"/>
      <c r="AL78" s="167"/>
      <c r="AM78" s="167"/>
      <c r="AN78" s="167"/>
      <c r="AO78" s="167"/>
      <c r="AP78" s="167"/>
      <c r="AQ78" s="168"/>
      <c r="AR78" s="62">
        <f>AB78</f>
        <v>8925000</v>
      </c>
      <c r="AS78" s="63"/>
      <c r="AT78" s="63"/>
      <c r="AU78" s="63"/>
      <c r="AV78" s="63"/>
      <c r="AW78" s="63"/>
      <c r="AX78" s="63"/>
      <c r="AY78" s="64"/>
      <c r="BO78" s="2"/>
    </row>
    <row r="79" spans="1:79" ht="47.25" customHeight="1" x14ac:dyDescent="0.25">
      <c r="A79" s="114">
        <v>4</v>
      </c>
      <c r="B79" s="115"/>
      <c r="C79" s="116"/>
      <c r="D79" s="156" t="s">
        <v>286</v>
      </c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8"/>
      <c r="AB79" s="62">
        <f>160000+39000</f>
        <v>199000</v>
      </c>
      <c r="AC79" s="63"/>
      <c r="AD79" s="63"/>
      <c r="AE79" s="63"/>
      <c r="AF79" s="63"/>
      <c r="AG79" s="63"/>
      <c r="AH79" s="63"/>
      <c r="AI79" s="64"/>
      <c r="AJ79" s="123"/>
      <c r="AK79" s="124"/>
      <c r="AL79" s="124"/>
      <c r="AM79" s="124"/>
      <c r="AN79" s="124"/>
      <c r="AO79" s="124"/>
      <c r="AP79" s="124"/>
      <c r="AQ79" s="125"/>
      <c r="AR79" s="62">
        <f>AB79</f>
        <v>199000</v>
      </c>
      <c r="AS79" s="63"/>
      <c r="AT79" s="63"/>
      <c r="AU79" s="63"/>
      <c r="AV79" s="63"/>
      <c r="AW79" s="63"/>
      <c r="AX79" s="63"/>
      <c r="AY79" s="64"/>
      <c r="BO79" s="2"/>
    </row>
    <row r="80" spans="1:79" ht="47.25" customHeight="1" x14ac:dyDescent="0.25">
      <c r="A80" s="114">
        <v>5</v>
      </c>
      <c r="B80" s="115"/>
      <c r="C80" s="116"/>
      <c r="D80" s="156" t="s">
        <v>324</v>
      </c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8"/>
      <c r="AB80" s="62">
        <f>921575-163000+253000-16400</f>
        <v>995175</v>
      </c>
      <c r="AC80" s="63"/>
      <c r="AD80" s="63"/>
      <c r="AE80" s="63"/>
      <c r="AF80" s="63"/>
      <c r="AG80" s="63"/>
      <c r="AH80" s="63"/>
      <c r="AI80" s="64"/>
      <c r="AJ80" s="192">
        <f>308750-90000+16400</f>
        <v>235150</v>
      </c>
      <c r="AK80" s="193"/>
      <c r="AL80" s="193"/>
      <c r="AM80" s="193"/>
      <c r="AN80" s="193"/>
      <c r="AO80" s="193"/>
      <c r="AP80" s="193"/>
      <c r="AQ80" s="194"/>
      <c r="AR80" s="62">
        <f>AB80+AJ80</f>
        <v>1230325</v>
      </c>
      <c r="AS80" s="63"/>
      <c r="AT80" s="63"/>
      <c r="AU80" s="63"/>
      <c r="AV80" s="63"/>
      <c r="AW80" s="63"/>
      <c r="AX80" s="63"/>
      <c r="AY80" s="64"/>
      <c r="BO80" s="2"/>
    </row>
    <row r="81" spans="1:79" ht="24" customHeight="1" x14ac:dyDescent="0.2">
      <c r="A81" s="114"/>
      <c r="B81" s="115"/>
      <c r="C81" s="116"/>
      <c r="D81" s="160" t="s">
        <v>25</v>
      </c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2"/>
      <c r="AB81" s="102">
        <f>SUM(AB76:AB80)</f>
        <v>11059175</v>
      </c>
      <c r="AC81" s="103"/>
      <c r="AD81" s="103"/>
      <c r="AE81" s="103"/>
      <c r="AF81" s="103"/>
      <c r="AG81" s="103"/>
      <c r="AH81" s="103"/>
      <c r="AI81" s="104"/>
      <c r="AJ81" s="102">
        <f>SUM(AJ76:AQ80)</f>
        <v>235150</v>
      </c>
      <c r="AK81" s="103"/>
      <c r="AL81" s="103"/>
      <c r="AM81" s="103"/>
      <c r="AN81" s="103"/>
      <c r="AO81" s="103"/>
      <c r="AP81" s="103"/>
      <c r="AQ81" s="104"/>
      <c r="AR81" s="102">
        <f>SUM(AR76:AY80)</f>
        <v>11294325</v>
      </c>
      <c r="AS81" s="103"/>
      <c r="AT81" s="103"/>
      <c r="AU81" s="103"/>
      <c r="AV81" s="103"/>
      <c r="AW81" s="103"/>
      <c r="AX81" s="103"/>
      <c r="AY81" s="104"/>
    </row>
    <row r="83" spans="1:79" ht="15.75" customHeight="1" x14ac:dyDescent="0.2">
      <c r="A83" s="202" t="s">
        <v>40</v>
      </c>
      <c r="B83" s="202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2"/>
      <c r="BG83" s="202"/>
      <c r="BH83" s="202"/>
      <c r="BI83" s="202"/>
      <c r="BJ83" s="202"/>
      <c r="BK83" s="202"/>
      <c r="BL83" s="202"/>
    </row>
    <row r="84" spans="1:79" ht="30" customHeight="1" x14ac:dyDescent="0.2">
      <c r="A84" s="113" t="s">
        <v>26</v>
      </c>
      <c r="B84" s="113"/>
      <c r="C84" s="113"/>
      <c r="D84" s="113"/>
      <c r="E84" s="113"/>
      <c r="F84" s="113"/>
      <c r="G84" s="86" t="s">
        <v>57</v>
      </c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  <c r="Z84" s="86" t="s">
        <v>3</v>
      </c>
      <c r="AA84" s="87"/>
      <c r="AB84" s="87"/>
      <c r="AC84" s="87"/>
      <c r="AD84" s="88"/>
      <c r="AE84" s="86" t="s">
        <v>2</v>
      </c>
      <c r="AF84" s="87"/>
      <c r="AG84" s="87"/>
      <c r="AH84" s="87"/>
      <c r="AI84" s="87"/>
      <c r="AJ84" s="87"/>
      <c r="AK84" s="87"/>
      <c r="AL84" s="87"/>
      <c r="AM84" s="87"/>
      <c r="AN84" s="88"/>
      <c r="AO84" s="86" t="s">
        <v>27</v>
      </c>
      <c r="AP84" s="87"/>
      <c r="AQ84" s="87"/>
      <c r="AR84" s="87"/>
      <c r="AS84" s="87"/>
      <c r="AT84" s="87"/>
      <c r="AU84" s="87"/>
      <c r="AV84" s="88"/>
      <c r="AW84" s="86" t="s">
        <v>28</v>
      </c>
      <c r="AX84" s="87"/>
      <c r="AY84" s="87"/>
      <c r="AZ84" s="87"/>
      <c r="BA84" s="87"/>
      <c r="BB84" s="87"/>
      <c r="BC84" s="87"/>
      <c r="BD84" s="88"/>
      <c r="BE84" s="86" t="s">
        <v>25</v>
      </c>
      <c r="BF84" s="87"/>
      <c r="BG84" s="87"/>
      <c r="BH84" s="87"/>
      <c r="BI84" s="87"/>
      <c r="BJ84" s="87"/>
      <c r="BK84" s="87"/>
      <c r="BL84" s="88"/>
    </row>
    <row r="85" spans="1:79" ht="15.75" customHeight="1" x14ac:dyDescent="0.2">
      <c r="A85" s="113">
        <v>1</v>
      </c>
      <c r="B85" s="113"/>
      <c r="C85" s="113"/>
      <c r="D85" s="113"/>
      <c r="E85" s="113"/>
      <c r="F85" s="113"/>
      <c r="G85" s="86">
        <v>2</v>
      </c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8"/>
      <c r="Z85" s="86">
        <v>3</v>
      </c>
      <c r="AA85" s="87"/>
      <c r="AB85" s="87"/>
      <c r="AC85" s="87"/>
      <c r="AD85" s="88"/>
      <c r="AE85" s="86">
        <v>4</v>
      </c>
      <c r="AF85" s="87"/>
      <c r="AG85" s="87"/>
      <c r="AH85" s="87"/>
      <c r="AI85" s="87"/>
      <c r="AJ85" s="87"/>
      <c r="AK85" s="87"/>
      <c r="AL85" s="87"/>
      <c r="AM85" s="87"/>
      <c r="AN85" s="88"/>
      <c r="AO85" s="113">
        <v>5</v>
      </c>
      <c r="AP85" s="113"/>
      <c r="AQ85" s="113"/>
      <c r="AR85" s="113"/>
      <c r="AS85" s="113"/>
      <c r="AT85" s="113"/>
      <c r="AU85" s="113"/>
      <c r="AV85" s="113"/>
      <c r="AW85" s="113">
        <v>6</v>
      </c>
      <c r="AX85" s="113"/>
      <c r="AY85" s="113"/>
      <c r="AZ85" s="113"/>
      <c r="BA85" s="113"/>
      <c r="BB85" s="113"/>
      <c r="BC85" s="113"/>
      <c r="BD85" s="113"/>
      <c r="BE85" s="113">
        <v>7</v>
      </c>
      <c r="BF85" s="113"/>
      <c r="BG85" s="113"/>
      <c r="BH85" s="113"/>
      <c r="BI85" s="113"/>
      <c r="BJ85" s="113"/>
      <c r="BK85" s="113"/>
      <c r="BL85" s="113"/>
    </row>
    <row r="86" spans="1:79" ht="12.75" hidden="1" customHeight="1" x14ac:dyDescent="0.2">
      <c r="A86" s="169" t="s">
        <v>31</v>
      </c>
      <c r="B86" s="169"/>
      <c r="C86" s="169"/>
      <c r="D86" s="169"/>
      <c r="E86" s="169"/>
      <c r="F86" s="169"/>
      <c r="G86" s="163" t="s">
        <v>8</v>
      </c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5"/>
      <c r="Z86" s="114" t="s">
        <v>17</v>
      </c>
      <c r="AA86" s="115"/>
      <c r="AB86" s="115"/>
      <c r="AC86" s="115"/>
      <c r="AD86" s="116"/>
      <c r="AE86" s="163" t="s">
        <v>30</v>
      </c>
      <c r="AF86" s="164"/>
      <c r="AG86" s="164"/>
      <c r="AH86" s="164"/>
      <c r="AI86" s="164"/>
      <c r="AJ86" s="164"/>
      <c r="AK86" s="164"/>
      <c r="AL86" s="164"/>
      <c r="AM86" s="164"/>
      <c r="AN86" s="165"/>
      <c r="AO86" s="142" t="s">
        <v>9</v>
      </c>
      <c r="AP86" s="142"/>
      <c r="AQ86" s="142"/>
      <c r="AR86" s="142"/>
      <c r="AS86" s="142"/>
      <c r="AT86" s="142"/>
      <c r="AU86" s="142"/>
      <c r="AV86" s="142"/>
      <c r="AW86" s="142" t="s">
        <v>29</v>
      </c>
      <c r="AX86" s="142"/>
      <c r="AY86" s="142"/>
      <c r="AZ86" s="142"/>
      <c r="BA86" s="142"/>
      <c r="BB86" s="142"/>
      <c r="BC86" s="142"/>
      <c r="BD86" s="142"/>
      <c r="BE86" s="142" t="s">
        <v>11</v>
      </c>
      <c r="BF86" s="142"/>
      <c r="BG86" s="142"/>
      <c r="BH86" s="142"/>
      <c r="BI86" s="142"/>
      <c r="BJ86" s="142"/>
      <c r="BK86" s="142"/>
      <c r="BL86" s="142"/>
      <c r="CA86" s="1" t="s">
        <v>16</v>
      </c>
    </row>
    <row r="87" spans="1:79" ht="12.75" customHeight="1" x14ac:dyDescent="0.2">
      <c r="A87" s="182">
        <v>1216030</v>
      </c>
      <c r="B87" s="183"/>
      <c r="C87" s="183"/>
      <c r="D87" s="183"/>
      <c r="E87" s="183"/>
      <c r="F87" s="184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7"/>
      <c r="Z87" s="114"/>
      <c r="AA87" s="115"/>
      <c r="AB87" s="115"/>
      <c r="AC87" s="115"/>
      <c r="AD87" s="116"/>
      <c r="AE87" s="114"/>
      <c r="AF87" s="115"/>
      <c r="AG87" s="115"/>
      <c r="AH87" s="115"/>
      <c r="AI87" s="115"/>
      <c r="AJ87" s="115"/>
      <c r="AK87" s="115"/>
      <c r="AL87" s="115"/>
      <c r="AM87" s="115"/>
      <c r="AN87" s="116"/>
      <c r="AO87" s="123"/>
      <c r="AP87" s="124"/>
      <c r="AQ87" s="124"/>
      <c r="AR87" s="124"/>
      <c r="AS87" s="124"/>
      <c r="AT87" s="124"/>
      <c r="AU87" s="124"/>
      <c r="AV87" s="125"/>
      <c r="AW87" s="123"/>
      <c r="AX87" s="124"/>
      <c r="AY87" s="124"/>
      <c r="AZ87" s="124"/>
      <c r="BA87" s="124"/>
      <c r="BB87" s="124"/>
      <c r="BC87" s="124"/>
      <c r="BD87" s="125"/>
      <c r="BE87" s="123"/>
      <c r="BF87" s="124"/>
      <c r="BG87" s="124"/>
      <c r="BH87" s="124"/>
      <c r="BI87" s="124"/>
      <c r="BJ87" s="124"/>
      <c r="BK87" s="124"/>
      <c r="BL87" s="125"/>
    </row>
    <row r="88" spans="1:79" ht="59.25" customHeight="1" x14ac:dyDescent="0.2">
      <c r="A88" s="185"/>
      <c r="B88" s="186"/>
      <c r="C88" s="186"/>
      <c r="D88" s="186"/>
      <c r="E88" s="186"/>
      <c r="F88" s="187"/>
      <c r="G88" s="126" t="s">
        <v>70</v>
      </c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8"/>
      <c r="Z88" s="114"/>
      <c r="AA88" s="115"/>
      <c r="AB88" s="115"/>
      <c r="AC88" s="115"/>
      <c r="AD88" s="116"/>
      <c r="AE88" s="114"/>
      <c r="AF88" s="115"/>
      <c r="AG88" s="115"/>
      <c r="AH88" s="115"/>
      <c r="AI88" s="115"/>
      <c r="AJ88" s="115"/>
      <c r="AK88" s="115"/>
      <c r="AL88" s="115"/>
      <c r="AM88" s="115"/>
      <c r="AN88" s="116"/>
      <c r="AO88" s="123"/>
      <c r="AP88" s="124"/>
      <c r="AQ88" s="124"/>
      <c r="AR88" s="124"/>
      <c r="AS88" s="124"/>
      <c r="AT88" s="124"/>
      <c r="AU88" s="124"/>
      <c r="AV88" s="125"/>
      <c r="AW88" s="123"/>
      <c r="AX88" s="124"/>
      <c r="AY88" s="124"/>
      <c r="AZ88" s="124"/>
      <c r="BA88" s="124"/>
      <c r="BB88" s="124"/>
      <c r="BC88" s="124"/>
      <c r="BD88" s="125"/>
      <c r="BE88" s="123"/>
      <c r="BF88" s="124"/>
      <c r="BG88" s="124"/>
      <c r="BH88" s="124"/>
      <c r="BI88" s="124"/>
      <c r="BJ88" s="124"/>
      <c r="BK88" s="124"/>
      <c r="BL88" s="125"/>
    </row>
    <row r="89" spans="1:79" ht="16.5" customHeight="1" x14ac:dyDescent="0.2">
      <c r="A89" s="83" t="s">
        <v>186</v>
      </c>
      <c r="B89" s="84"/>
      <c r="C89" s="84"/>
      <c r="D89" s="84"/>
      <c r="E89" s="84"/>
      <c r="F89" s="85"/>
      <c r="G89" s="96" t="s">
        <v>49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8"/>
      <c r="Z89" s="114"/>
      <c r="AA89" s="115"/>
      <c r="AB89" s="115"/>
      <c r="AC89" s="115"/>
      <c r="AD89" s="116"/>
      <c r="AE89" s="114"/>
      <c r="AF89" s="115"/>
      <c r="AG89" s="115"/>
      <c r="AH89" s="115"/>
      <c r="AI89" s="115"/>
      <c r="AJ89" s="115"/>
      <c r="AK89" s="115"/>
      <c r="AL89" s="115"/>
      <c r="AM89" s="115"/>
      <c r="AN89" s="116"/>
      <c r="AO89" s="117">
        <f>AO90+AO91</f>
        <v>0</v>
      </c>
      <c r="AP89" s="118"/>
      <c r="AQ89" s="118"/>
      <c r="AR89" s="118"/>
      <c r="AS89" s="118"/>
      <c r="AT89" s="118"/>
      <c r="AU89" s="118"/>
      <c r="AV89" s="119"/>
      <c r="AW89" s="117">
        <f>AW90+AW91</f>
        <v>0</v>
      </c>
      <c r="AX89" s="118"/>
      <c r="AY89" s="118"/>
      <c r="AZ89" s="118"/>
      <c r="BA89" s="118"/>
      <c r="BB89" s="118"/>
      <c r="BC89" s="118"/>
      <c r="BD89" s="119"/>
      <c r="BE89" s="117">
        <f>AO89+AW89</f>
        <v>0</v>
      </c>
      <c r="BF89" s="118"/>
      <c r="BG89" s="118"/>
      <c r="BH89" s="118"/>
      <c r="BI89" s="118"/>
      <c r="BJ89" s="118"/>
      <c r="BK89" s="118"/>
      <c r="BL89" s="119"/>
    </row>
    <row r="90" spans="1:79" ht="33" customHeight="1" x14ac:dyDescent="0.2">
      <c r="A90" s="65" t="s">
        <v>159</v>
      </c>
      <c r="B90" s="66"/>
      <c r="C90" s="66"/>
      <c r="D90" s="66"/>
      <c r="E90" s="66"/>
      <c r="F90" s="67"/>
      <c r="G90" s="68" t="s">
        <v>71</v>
      </c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70"/>
      <c r="Z90" s="59" t="s">
        <v>72</v>
      </c>
      <c r="AA90" s="60"/>
      <c r="AB90" s="60"/>
      <c r="AC90" s="60"/>
      <c r="AD90" s="61"/>
      <c r="AE90" s="59" t="s">
        <v>277</v>
      </c>
      <c r="AF90" s="60"/>
      <c r="AG90" s="60"/>
      <c r="AH90" s="60"/>
      <c r="AI90" s="60"/>
      <c r="AJ90" s="60"/>
      <c r="AK90" s="60"/>
      <c r="AL90" s="60"/>
      <c r="AM90" s="60"/>
      <c r="AN90" s="61"/>
      <c r="AO90" s="62"/>
      <c r="AP90" s="63"/>
      <c r="AQ90" s="63"/>
      <c r="AR90" s="63"/>
      <c r="AS90" s="63"/>
      <c r="AT90" s="63"/>
      <c r="AU90" s="63"/>
      <c r="AV90" s="64"/>
      <c r="AW90" s="62"/>
      <c r="AX90" s="63"/>
      <c r="AY90" s="63"/>
      <c r="AZ90" s="63"/>
      <c r="BA90" s="63"/>
      <c r="BB90" s="63"/>
      <c r="BC90" s="63"/>
      <c r="BD90" s="64"/>
      <c r="BE90" s="62">
        <f>AO90</f>
        <v>0</v>
      </c>
      <c r="BF90" s="63"/>
      <c r="BG90" s="63"/>
      <c r="BH90" s="63"/>
      <c r="BI90" s="63"/>
      <c r="BJ90" s="63"/>
      <c r="BK90" s="63"/>
      <c r="BL90" s="64"/>
    </row>
    <row r="91" spans="1:79" ht="33.75" customHeight="1" x14ac:dyDescent="0.2">
      <c r="A91" s="65" t="s">
        <v>160</v>
      </c>
      <c r="B91" s="66"/>
      <c r="C91" s="66"/>
      <c r="D91" s="66"/>
      <c r="E91" s="66"/>
      <c r="F91" s="67"/>
      <c r="G91" s="68" t="s">
        <v>73</v>
      </c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70"/>
      <c r="Z91" s="59" t="s">
        <v>72</v>
      </c>
      <c r="AA91" s="60"/>
      <c r="AB91" s="60"/>
      <c r="AC91" s="60"/>
      <c r="AD91" s="61"/>
      <c r="AE91" s="59" t="s">
        <v>277</v>
      </c>
      <c r="AF91" s="60"/>
      <c r="AG91" s="60"/>
      <c r="AH91" s="60"/>
      <c r="AI91" s="60"/>
      <c r="AJ91" s="60"/>
      <c r="AK91" s="60"/>
      <c r="AL91" s="60"/>
      <c r="AM91" s="60"/>
      <c r="AN91" s="61"/>
      <c r="AO91" s="62"/>
      <c r="AP91" s="63"/>
      <c r="AQ91" s="63"/>
      <c r="AR91" s="63"/>
      <c r="AS91" s="63"/>
      <c r="AT91" s="63"/>
      <c r="AU91" s="63"/>
      <c r="AV91" s="64"/>
      <c r="AW91" s="52"/>
      <c r="AX91" s="53"/>
      <c r="AY91" s="53"/>
      <c r="AZ91" s="53"/>
      <c r="BA91" s="53"/>
      <c r="BB91" s="53"/>
      <c r="BC91" s="53"/>
      <c r="BD91" s="54"/>
      <c r="BE91" s="62">
        <f>AO91</f>
        <v>0</v>
      </c>
      <c r="BF91" s="63"/>
      <c r="BG91" s="63"/>
      <c r="BH91" s="63"/>
      <c r="BI91" s="63"/>
      <c r="BJ91" s="63"/>
      <c r="BK91" s="63"/>
      <c r="BL91" s="64"/>
    </row>
    <row r="92" spans="1:79" ht="18.75" customHeight="1" x14ac:dyDescent="0.25">
      <c r="A92" s="83" t="s">
        <v>187</v>
      </c>
      <c r="B92" s="84"/>
      <c r="C92" s="84"/>
      <c r="D92" s="84"/>
      <c r="E92" s="84"/>
      <c r="F92" s="85"/>
      <c r="G92" s="96" t="s">
        <v>50</v>
      </c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8"/>
      <c r="Z92" s="96" t="s">
        <v>53</v>
      </c>
      <c r="AA92" s="97"/>
      <c r="AB92" s="97"/>
      <c r="AC92" s="97"/>
      <c r="AD92" s="98"/>
      <c r="AE92" s="96" t="s">
        <v>53</v>
      </c>
      <c r="AF92" s="97"/>
      <c r="AG92" s="97"/>
      <c r="AH92" s="97"/>
      <c r="AI92" s="97"/>
      <c r="AJ92" s="97"/>
      <c r="AK92" s="97"/>
      <c r="AL92" s="97"/>
      <c r="AM92" s="97"/>
      <c r="AN92" s="98"/>
      <c r="AO92" s="108"/>
      <c r="AP92" s="109"/>
      <c r="AQ92" s="109"/>
      <c r="AR92" s="109"/>
      <c r="AS92" s="109"/>
      <c r="AT92" s="109"/>
      <c r="AU92" s="109"/>
      <c r="AV92" s="110"/>
      <c r="AW92" s="74"/>
      <c r="AX92" s="75"/>
      <c r="AY92" s="75"/>
      <c r="AZ92" s="75"/>
      <c r="BA92" s="75"/>
      <c r="BB92" s="75"/>
      <c r="BC92" s="75"/>
      <c r="BD92" s="76"/>
      <c r="BE92" s="77"/>
      <c r="BF92" s="78"/>
      <c r="BG92" s="78"/>
      <c r="BH92" s="78"/>
      <c r="BI92" s="78"/>
      <c r="BJ92" s="78"/>
      <c r="BK92" s="78"/>
      <c r="BL92" s="79"/>
    </row>
    <row r="93" spans="1:79" ht="34.5" customHeight="1" x14ac:dyDescent="0.25">
      <c r="A93" s="65" t="s">
        <v>161</v>
      </c>
      <c r="B93" s="66"/>
      <c r="C93" s="66"/>
      <c r="D93" s="66"/>
      <c r="E93" s="66"/>
      <c r="F93" s="67"/>
      <c r="G93" s="68" t="s">
        <v>74</v>
      </c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70"/>
      <c r="Z93" s="59" t="s">
        <v>51</v>
      </c>
      <c r="AA93" s="60"/>
      <c r="AB93" s="60"/>
      <c r="AC93" s="60"/>
      <c r="AD93" s="61"/>
      <c r="AE93" s="59" t="s">
        <v>75</v>
      </c>
      <c r="AF93" s="60"/>
      <c r="AG93" s="60"/>
      <c r="AH93" s="60"/>
      <c r="AI93" s="60"/>
      <c r="AJ93" s="60"/>
      <c r="AK93" s="60"/>
      <c r="AL93" s="60"/>
      <c r="AM93" s="60"/>
      <c r="AN93" s="61"/>
      <c r="AO93" s="108"/>
      <c r="AP93" s="109"/>
      <c r="AQ93" s="109"/>
      <c r="AR93" s="109"/>
      <c r="AS93" s="109"/>
      <c r="AT93" s="109"/>
      <c r="AU93" s="109"/>
      <c r="AV93" s="110"/>
      <c r="AW93" s="55"/>
      <c r="AX93" s="56"/>
      <c r="AY93" s="56"/>
      <c r="AZ93" s="56"/>
      <c r="BA93" s="56"/>
      <c r="BB93" s="56"/>
      <c r="BC93" s="56"/>
      <c r="BD93" s="57"/>
      <c r="BE93" s="77">
        <f>AO93</f>
        <v>0</v>
      </c>
      <c r="BF93" s="78"/>
      <c r="BG93" s="78"/>
      <c r="BH93" s="78"/>
      <c r="BI93" s="78"/>
      <c r="BJ93" s="78"/>
      <c r="BK93" s="78"/>
      <c r="BL93" s="79"/>
    </row>
    <row r="94" spans="1:79" ht="35.25" customHeight="1" x14ac:dyDescent="0.2">
      <c r="A94" s="65" t="s">
        <v>162</v>
      </c>
      <c r="B94" s="66"/>
      <c r="C94" s="66"/>
      <c r="D94" s="66"/>
      <c r="E94" s="66"/>
      <c r="F94" s="67"/>
      <c r="G94" s="129" t="s">
        <v>157</v>
      </c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59" t="s">
        <v>76</v>
      </c>
      <c r="AA94" s="60"/>
      <c r="AB94" s="60"/>
      <c r="AC94" s="60"/>
      <c r="AD94" s="61"/>
      <c r="AE94" s="59" t="s">
        <v>75</v>
      </c>
      <c r="AF94" s="60"/>
      <c r="AG94" s="60"/>
      <c r="AH94" s="60"/>
      <c r="AI94" s="60"/>
      <c r="AJ94" s="60"/>
      <c r="AK94" s="60"/>
      <c r="AL94" s="60"/>
      <c r="AM94" s="60"/>
      <c r="AN94" s="61"/>
      <c r="AO94" s="143"/>
      <c r="AP94" s="144"/>
      <c r="AQ94" s="144"/>
      <c r="AR94" s="144"/>
      <c r="AS94" s="144"/>
      <c r="AT94" s="144"/>
      <c r="AU94" s="144"/>
      <c r="AV94" s="145"/>
      <c r="AW94" s="62"/>
      <c r="AX94" s="63"/>
      <c r="AY94" s="63"/>
      <c r="AZ94" s="63"/>
      <c r="BA94" s="63"/>
      <c r="BB94" s="63"/>
      <c r="BC94" s="63"/>
      <c r="BD94" s="64"/>
      <c r="BE94" s="62">
        <f>AO94</f>
        <v>0</v>
      </c>
      <c r="BF94" s="63"/>
      <c r="BG94" s="63"/>
      <c r="BH94" s="63"/>
      <c r="BI94" s="63"/>
      <c r="BJ94" s="63"/>
      <c r="BK94" s="63"/>
      <c r="BL94" s="64"/>
    </row>
    <row r="95" spans="1:79" ht="18" customHeight="1" x14ac:dyDescent="0.2">
      <c r="A95" s="83" t="s">
        <v>188</v>
      </c>
      <c r="B95" s="84"/>
      <c r="C95" s="84"/>
      <c r="D95" s="84"/>
      <c r="E95" s="84"/>
      <c r="F95" s="85"/>
      <c r="G95" s="96" t="s">
        <v>52</v>
      </c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8"/>
      <c r="Z95" s="96" t="s">
        <v>53</v>
      </c>
      <c r="AA95" s="97"/>
      <c r="AB95" s="97"/>
      <c r="AC95" s="97"/>
      <c r="AD95" s="98"/>
      <c r="AE95" s="96" t="s">
        <v>53</v>
      </c>
      <c r="AF95" s="97"/>
      <c r="AG95" s="97"/>
      <c r="AH95" s="97"/>
      <c r="AI95" s="97"/>
      <c r="AJ95" s="97"/>
      <c r="AK95" s="97"/>
      <c r="AL95" s="97"/>
      <c r="AM95" s="97"/>
      <c r="AN95" s="98"/>
      <c r="AO95" s="74"/>
      <c r="AP95" s="75"/>
      <c r="AQ95" s="75"/>
      <c r="AR95" s="75"/>
      <c r="AS95" s="75"/>
      <c r="AT95" s="75"/>
      <c r="AU95" s="75"/>
      <c r="AV95" s="76"/>
      <c r="AW95" s="74"/>
      <c r="AX95" s="75"/>
      <c r="AY95" s="75"/>
      <c r="AZ95" s="75"/>
      <c r="BA95" s="75"/>
      <c r="BB95" s="75"/>
      <c r="BC95" s="75"/>
      <c r="BD95" s="76"/>
      <c r="BE95" s="77"/>
      <c r="BF95" s="78"/>
      <c r="BG95" s="78"/>
      <c r="BH95" s="78"/>
      <c r="BI95" s="78"/>
      <c r="BJ95" s="78"/>
      <c r="BK95" s="78"/>
      <c r="BL95" s="79"/>
    </row>
    <row r="96" spans="1:79" ht="33.75" customHeight="1" x14ac:dyDescent="0.2">
      <c r="A96" s="65" t="s">
        <v>163</v>
      </c>
      <c r="B96" s="66"/>
      <c r="C96" s="66"/>
      <c r="D96" s="66"/>
      <c r="E96" s="66"/>
      <c r="F96" s="67"/>
      <c r="G96" s="68" t="s">
        <v>77</v>
      </c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70"/>
      <c r="Z96" s="59" t="s">
        <v>78</v>
      </c>
      <c r="AA96" s="60"/>
      <c r="AB96" s="60"/>
      <c r="AC96" s="60"/>
      <c r="AD96" s="61"/>
      <c r="AE96" s="59" t="s">
        <v>79</v>
      </c>
      <c r="AF96" s="60"/>
      <c r="AG96" s="60"/>
      <c r="AH96" s="60"/>
      <c r="AI96" s="60"/>
      <c r="AJ96" s="60"/>
      <c r="AK96" s="60"/>
      <c r="AL96" s="60"/>
      <c r="AM96" s="60"/>
      <c r="AN96" s="61"/>
      <c r="AO96" s="74"/>
      <c r="AP96" s="75"/>
      <c r="AQ96" s="75"/>
      <c r="AR96" s="75"/>
      <c r="AS96" s="75"/>
      <c r="AT96" s="75"/>
      <c r="AU96" s="75"/>
      <c r="AV96" s="76"/>
      <c r="AW96" s="55"/>
      <c r="AX96" s="56"/>
      <c r="AY96" s="56"/>
      <c r="AZ96" s="56"/>
      <c r="BA96" s="56"/>
      <c r="BB96" s="56"/>
      <c r="BC96" s="56"/>
      <c r="BD96" s="57"/>
      <c r="BE96" s="80">
        <f>AO96</f>
        <v>0</v>
      </c>
      <c r="BF96" s="81"/>
      <c r="BG96" s="81"/>
      <c r="BH96" s="81"/>
      <c r="BI96" s="81"/>
      <c r="BJ96" s="81"/>
      <c r="BK96" s="81"/>
      <c r="BL96" s="82"/>
    </row>
    <row r="97" spans="1:64" ht="37.5" customHeight="1" x14ac:dyDescent="0.2">
      <c r="A97" s="65" t="s">
        <v>164</v>
      </c>
      <c r="B97" s="66"/>
      <c r="C97" s="66"/>
      <c r="D97" s="66"/>
      <c r="E97" s="66"/>
      <c r="F97" s="67"/>
      <c r="G97" s="68" t="s">
        <v>80</v>
      </c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70"/>
      <c r="Z97" s="59" t="s">
        <v>81</v>
      </c>
      <c r="AA97" s="60"/>
      <c r="AB97" s="60"/>
      <c r="AC97" s="60"/>
      <c r="AD97" s="61"/>
      <c r="AE97" s="59" t="s">
        <v>82</v>
      </c>
      <c r="AF97" s="60"/>
      <c r="AG97" s="60"/>
      <c r="AH97" s="60"/>
      <c r="AI97" s="60"/>
      <c r="AJ97" s="60"/>
      <c r="AK97" s="60"/>
      <c r="AL97" s="60"/>
      <c r="AM97" s="60"/>
      <c r="AN97" s="61"/>
      <c r="AO97" s="120"/>
      <c r="AP97" s="121"/>
      <c r="AQ97" s="121"/>
      <c r="AR97" s="121"/>
      <c r="AS97" s="121"/>
      <c r="AT97" s="121"/>
      <c r="AU97" s="121"/>
      <c r="AV97" s="122"/>
      <c r="AW97" s="120"/>
      <c r="AX97" s="121"/>
      <c r="AY97" s="121"/>
      <c r="AZ97" s="121"/>
      <c r="BA97" s="121"/>
      <c r="BB97" s="121"/>
      <c r="BC97" s="121"/>
      <c r="BD97" s="122"/>
      <c r="BE97" s="120">
        <f>AO97</f>
        <v>0</v>
      </c>
      <c r="BF97" s="121"/>
      <c r="BG97" s="121"/>
      <c r="BH97" s="121"/>
      <c r="BI97" s="121"/>
      <c r="BJ97" s="121"/>
      <c r="BK97" s="121"/>
      <c r="BL97" s="122"/>
    </row>
    <row r="98" spans="1:64" ht="18.75" customHeight="1" x14ac:dyDescent="0.2">
      <c r="A98" s="83" t="s">
        <v>189</v>
      </c>
      <c r="B98" s="84"/>
      <c r="C98" s="84"/>
      <c r="D98" s="84"/>
      <c r="E98" s="84"/>
      <c r="F98" s="85"/>
      <c r="G98" s="96" t="s">
        <v>54</v>
      </c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8"/>
      <c r="Z98" s="59"/>
      <c r="AA98" s="60"/>
      <c r="AB98" s="60"/>
      <c r="AC98" s="60"/>
      <c r="AD98" s="61"/>
      <c r="AE98" s="59"/>
      <c r="AF98" s="60"/>
      <c r="AG98" s="60"/>
      <c r="AH98" s="60"/>
      <c r="AI98" s="60"/>
      <c r="AJ98" s="60"/>
      <c r="AK98" s="60"/>
      <c r="AL98" s="60"/>
      <c r="AM98" s="60"/>
      <c r="AN98" s="61"/>
      <c r="AO98" s="77"/>
      <c r="AP98" s="78"/>
      <c r="AQ98" s="78"/>
      <c r="AR98" s="78"/>
      <c r="AS98" s="78"/>
      <c r="AT98" s="78"/>
      <c r="AU98" s="78"/>
      <c r="AV98" s="79"/>
      <c r="AW98" s="74"/>
      <c r="AX98" s="75"/>
      <c r="AY98" s="75"/>
      <c r="AZ98" s="75"/>
      <c r="BA98" s="75"/>
      <c r="BB98" s="75"/>
      <c r="BC98" s="75"/>
      <c r="BD98" s="76"/>
      <c r="BE98" s="77"/>
      <c r="BF98" s="78"/>
      <c r="BG98" s="78"/>
      <c r="BH98" s="78"/>
      <c r="BI98" s="78"/>
      <c r="BJ98" s="78"/>
      <c r="BK98" s="78"/>
      <c r="BL98" s="79"/>
    </row>
    <row r="99" spans="1:64" ht="46.5" customHeight="1" x14ac:dyDescent="0.2">
      <c r="A99" s="65" t="s">
        <v>165</v>
      </c>
      <c r="B99" s="66"/>
      <c r="C99" s="66"/>
      <c r="D99" s="66"/>
      <c r="E99" s="66"/>
      <c r="F99" s="67"/>
      <c r="G99" s="68" t="s">
        <v>83</v>
      </c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70"/>
      <c r="Z99" s="59" t="s">
        <v>55</v>
      </c>
      <c r="AA99" s="60"/>
      <c r="AB99" s="60"/>
      <c r="AC99" s="60"/>
      <c r="AD99" s="61"/>
      <c r="AE99" s="59" t="s">
        <v>278</v>
      </c>
      <c r="AF99" s="60"/>
      <c r="AG99" s="60"/>
      <c r="AH99" s="60"/>
      <c r="AI99" s="60"/>
      <c r="AJ99" s="60"/>
      <c r="AK99" s="60"/>
      <c r="AL99" s="60"/>
      <c r="AM99" s="60"/>
      <c r="AN99" s="61"/>
      <c r="AO99" s="90">
        <f>AO89/5857.9</f>
        <v>0</v>
      </c>
      <c r="AP99" s="91"/>
      <c r="AQ99" s="91"/>
      <c r="AR99" s="91"/>
      <c r="AS99" s="91"/>
      <c r="AT99" s="91"/>
      <c r="AU99" s="91"/>
      <c r="AV99" s="92"/>
      <c r="AW99" s="90"/>
      <c r="AX99" s="91"/>
      <c r="AY99" s="91"/>
      <c r="AZ99" s="91"/>
      <c r="BA99" s="91"/>
      <c r="BB99" s="91"/>
      <c r="BC99" s="91"/>
      <c r="BD99" s="92"/>
      <c r="BE99" s="90">
        <f>AO99</f>
        <v>0</v>
      </c>
      <c r="BF99" s="91"/>
      <c r="BG99" s="91"/>
      <c r="BH99" s="91"/>
      <c r="BI99" s="91"/>
      <c r="BJ99" s="91"/>
      <c r="BK99" s="91"/>
      <c r="BL99" s="92"/>
    </row>
    <row r="100" spans="1:64" ht="51.75" customHeight="1" x14ac:dyDescent="0.2">
      <c r="A100" s="115">
        <v>2</v>
      </c>
      <c r="B100" s="115"/>
      <c r="C100" s="115"/>
      <c r="D100" s="115"/>
      <c r="E100" s="115"/>
      <c r="F100" s="116"/>
      <c r="G100" s="96" t="s">
        <v>325</v>
      </c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1"/>
      <c r="Z100" s="114"/>
      <c r="AA100" s="150"/>
      <c r="AB100" s="150"/>
      <c r="AC100" s="150"/>
      <c r="AD100" s="151"/>
      <c r="AE100" s="114"/>
      <c r="AF100" s="115"/>
      <c r="AG100" s="115"/>
      <c r="AH100" s="115"/>
      <c r="AI100" s="115"/>
      <c r="AJ100" s="115"/>
      <c r="AK100" s="115"/>
      <c r="AL100" s="115"/>
      <c r="AM100" s="115"/>
      <c r="AN100" s="116"/>
      <c r="AO100" s="123"/>
      <c r="AP100" s="124"/>
      <c r="AQ100" s="124"/>
      <c r="AR100" s="124"/>
      <c r="AS100" s="124"/>
      <c r="AT100" s="124"/>
      <c r="AU100" s="124"/>
      <c r="AV100" s="125"/>
      <c r="AW100" s="123"/>
      <c r="AX100" s="124"/>
      <c r="AY100" s="124"/>
      <c r="AZ100" s="124"/>
      <c r="BA100" s="124"/>
      <c r="BB100" s="124"/>
      <c r="BC100" s="124"/>
      <c r="BD100" s="125"/>
      <c r="BE100" s="123"/>
      <c r="BF100" s="124"/>
      <c r="BG100" s="124"/>
      <c r="BH100" s="124"/>
      <c r="BI100" s="124"/>
      <c r="BJ100" s="124"/>
      <c r="BK100" s="124"/>
      <c r="BL100" s="125"/>
    </row>
    <row r="101" spans="1:64" ht="16.5" customHeight="1" x14ac:dyDescent="0.2">
      <c r="A101" s="83" t="s">
        <v>190</v>
      </c>
      <c r="B101" s="84"/>
      <c r="C101" s="84"/>
      <c r="D101" s="84"/>
      <c r="E101" s="84"/>
      <c r="F101" s="85"/>
      <c r="G101" s="96" t="s">
        <v>49</v>
      </c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8"/>
      <c r="Z101" s="114"/>
      <c r="AA101" s="115"/>
      <c r="AB101" s="115"/>
      <c r="AC101" s="115"/>
      <c r="AD101" s="116"/>
      <c r="AE101" s="114"/>
      <c r="AF101" s="115"/>
      <c r="AG101" s="115"/>
      <c r="AH101" s="115"/>
      <c r="AI101" s="115"/>
      <c r="AJ101" s="115"/>
      <c r="AK101" s="115"/>
      <c r="AL101" s="115"/>
      <c r="AM101" s="115"/>
      <c r="AN101" s="116"/>
      <c r="AO101" s="133">
        <f>AO102+AO103+AO104+AO105</f>
        <v>3464.3700000000003</v>
      </c>
      <c r="AP101" s="134"/>
      <c r="AQ101" s="134"/>
      <c r="AR101" s="134"/>
      <c r="AS101" s="134"/>
      <c r="AT101" s="134"/>
      <c r="AU101" s="134"/>
      <c r="AV101" s="135"/>
      <c r="AW101" s="133">
        <f>AW102+AW103+AW104</f>
        <v>201.76000000000002</v>
      </c>
      <c r="AX101" s="134"/>
      <c r="AY101" s="134"/>
      <c r="AZ101" s="134"/>
      <c r="BA101" s="134"/>
      <c r="BB101" s="134"/>
      <c r="BC101" s="134"/>
      <c r="BD101" s="135"/>
      <c r="BE101" s="146">
        <f>AW101+AO101</f>
        <v>3666.1300000000006</v>
      </c>
      <c r="BF101" s="147"/>
      <c r="BG101" s="147"/>
      <c r="BH101" s="147"/>
      <c r="BI101" s="147"/>
      <c r="BJ101" s="147"/>
      <c r="BK101" s="147"/>
      <c r="BL101" s="148"/>
    </row>
    <row r="102" spans="1:64" ht="33" customHeight="1" x14ac:dyDescent="0.2">
      <c r="A102" s="65" t="s">
        <v>166</v>
      </c>
      <c r="B102" s="66"/>
      <c r="C102" s="66"/>
      <c r="D102" s="66"/>
      <c r="E102" s="66"/>
      <c r="F102" s="67"/>
      <c r="G102" s="68" t="s">
        <v>84</v>
      </c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70"/>
      <c r="Z102" s="59" t="s">
        <v>58</v>
      </c>
      <c r="AA102" s="60"/>
      <c r="AB102" s="60"/>
      <c r="AC102" s="60"/>
      <c r="AD102" s="61"/>
      <c r="AE102" s="59" t="s">
        <v>347</v>
      </c>
      <c r="AF102" s="60"/>
      <c r="AG102" s="60"/>
      <c r="AH102" s="60"/>
      <c r="AI102" s="60"/>
      <c r="AJ102" s="60"/>
      <c r="AK102" s="60"/>
      <c r="AL102" s="60"/>
      <c r="AM102" s="60"/>
      <c r="AN102" s="61"/>
      <c r="AO102" s="62">
        <f>1290+49</f>
        <v>1339</v>
      </c>
      <c r="AP102" s="63"/>
      <c r="AQ102" s="63"/>
      <c r="AR102" s="63"/>
      <c r="AS102" s="63"/>
      <c r="AT102" s="63"/>
      <c r="AU102" s="63"/>
      <c r="AV102" s="64"/>
      <c r="AW102" s="62"/>
      <c r="AX102" s="63"/>
      <c r="AY102" s="63"/>
      <c r="AZ102" s="63"/>
      <c r="BA102" s="63"/>
      <c r="BB102" s="63"/>
      <c r="BC102" s="63"/>
      <c r="BD102" s="64"/>
      <c r="BE102" s="62">
        <f>AO102</f>
        <v>1339</v>
      </c>
      <c r="BF102" s="63"/>
      <c r="BG102" s="63"/>
      <c r="BH102" s="63"/>
      <c r="BI102" s="63"/>
      <c r="BJ102" s="63"/>
      <c r="BK102" s="63"/>
      <c r="BL102" s="64"/>
    </row>
    <row r="103" spans="1:64" ht="65.25" customHeight="1" x14ac:dyDescent="0.2">
      <c r="A103" s="65" t="s">
        <v>167</v>
      </c>
      <c r="B103" s="66"/>
      <c r="C103" s="66"/>
      <c r="D103" s="66"/>
      <c r="E103" s="66"/>
      <c r="F103" s="67"/>
      <c r="G103" s="68" t="s">
        <v>85</v>
      </c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70"/>
      <c r="Z103" s="59" t="s">
        <v>58</v>
      </c>
      <c r="AA103" s="60"/>
      <c r="AB103" s="60"/>
      <c r="AC103" s="60"/>
      <c r="AD103" s="61"/>
      <c r="AE103" s="59" t="s">
        <v>353</v>
      </c>
      <c r="AF103" s="60"/>
      <c r="AG103" s="60"/>
      <c r="AH103" s="60"/>
      <c r="AI103" s="60"/>
      <c r="AJ103" s="60"/>
      <c r="AK103" s="60"/>
      <c r="AL103" s="60"/>
      <c r="AM103" s="60"/>
      <c r="AN103" s="61"/>
      <c r="AO103" s="62">
        <f>368.1+190+30+195+115.12+1.7-199.9-66.1+66.1-115.12+377+49-260.43+49+250+48+482+48</f>
        <v>1627.47</v>
      </c>
      <c r="AP103" s="63"/>
      <c r="AQ103" s="63"/>
      <c r="AR103" s="63"/>
      <c r="AS103" s="63"/>
      <c r="AT103" s="63"/>
      <c r="AU103" s="63"/>
      <c r="AV103" s="64"/>
      <c r="AW103" s="62">
        <f>1.86+199.9</f>
        <v>201.76000000000002</v>
      </c>
      <c r="AX103" s="63"/>
      <c r="AY103" s="63"/>
      <c r="AZ103" s="63"/>
      <c r="BA103" s="63"/>
      <c r="BB103" s="63"/>
      <c r="BC103" s="63"/>
      <c r="BD103" s="64"/>
      <c r="BE103" s="62">
        <f>AO103+AW103</f>
        <v>1829.23</v>
      </c>
      <c r="BF103" s="63"/>
      <c r="BG103" s="63"/>
      <c r="BH103" s="63"/>
      <c r="BI103" s="63"/>
      <c r="BJ103" s="63"/>
      <c r="BK103" s="63"/>
      <c r="BL103" s="64"/>
    </row>
    <row r="104" spans="1:64" ht="65.25" customHeight="1" x14ac:dyDescent="0.2">
      <c r="A104" s="65" t="s">
        <v>168</v>
      </c>
      <c r="B104" s="66"/>
      <c r="C104" s="66"/>
      <c r="D104" s="66"/>
      <c r="E104" s="66"/>
      <c r="F104" s="67"/>
      <c r="G104" s="68" t="s">
        <v>351</v>
      </c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70"/>
      <c r="Z104" s="59" t="s">
        <v>58</v>
      </c>
      <c r="AA104" s="60"/>
      <c r="AB104" s="60"/>
      <c r="AC104" s="60"/>
      <c r="AD104" s="61"/>
      <c r="AE104" s="59" t="s">
        <v>367</v>
      </c>
      <c r="AF104" s="60"/>
      <c r="AG104" s="60"/>
      <c r="AH104" s="60"/>
      <c r="AI104" s="60"/>
      <c r="AJ104" s="60"/>
      <c r="AK104" s="60"/>
      <c r="AL104" s="60"/>
      <c r="AM104" s="60"/>
      <c r="AN104" s="61"/>
      <c r="AO104" s="62">
        <f>195+113.9+24+24+48+48+45</f>
        <v>497.9</v>
      </c>
      <c r="AP104" s="63"/>
      <c r="AQ104" s="63"/>
      <c r="AR104" s="63"/>
      <c r="AS104" s="63"/>
      <c r="AT104" s="63"/>
      <c r="AU104" s="63"/>
      <c r="AV104" s="64"/>
      <c r="AW104" s="62"/>
      <c r="AX104" s="63"/>
      <c r="AY104" s="63"/>
      <c r="AZ104" s="63"/>
      <c r="BA104" s="63"/>
      <c r="BB104" s="63"/>
      <c r="BC104" s="63"/>
      <c r="BD104" s="64"/>
      <c r="BE104" s="62">
        <f>AO104</f>
        <v>497.9</v>
      </c>
      <c r="BF104" s="63"/>
      <c r="BG104" s="63"/>
      <c r="BH104" s="63"/>
      <c r="BI104" s="63"/>
      <c r="BJ104" s="63"/>
      <c r="BK104" s="63"/>
      <c r="BL104" s="64"/>
    </row>
    <row r="105" spans="1:64" ht="15.75" x14ac:dyDescent="0.2">
      <c r="A105" s="65"/>
      <c r="B105" s="66"/>
      <c r="C105" s="66"/>
      <c r="D105" s="66"/>
      <c r="E105" s="66"/>
      <c r="F105" s="67"/>
      <c r="G105" s="68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70"/>
      <c r="Z105" s="59"/>
      <c r="AA105" s="60"/>
      <c r="AB105" s="60"/>
      <c r="AC105" s="60"/>
      <c r="AD105" s="61"/>
      <c r="AE105" s="59"/>
      <c r="AF105" s="60"/>
      <c r="AG105" s="60"/>
      <c r="AH105" s="60"/>
      <c r="AI105" s="60"/>
      <c r="AJ105" s="60"/>
      <c r="AK105" s="60"/>
      <c r="AL105" s="60"/>
      <c r="AM105" s="60"/>
      <c r="AN105" s="61"/>
      <c r="AO105" s="62"/>
      <c r="AP105" s="63"/>
      <c r="AQ105" s="63"/>
      <c r="AR105" s="63"/>
      <c r="AS105" s="63"/>
      <c r="AT105" s="63"/>
      <c r="AU105" s="63"/>
      <c r="AV105" s="64"/>
      <c r="AW105" s="62"/>
      <c r="AX105" s="63"/>
      <c r="AY105" s="63"/>
      <c r="AZ105" s="63"/>
      <c r="BA105" s="63"/>
      <c r="BB105" s="63"/>
      <c r="BC105" s="63"/>
      <c r="BD105" s="64"/>
      <c r="BE105" s="62"/>
      <c r="BF105" s="63"/>
      <c r="BG105" s="63"/>
      <c r="BH105" s="63"/>
      <c r="BI105" s="63"/>
      <c r="BJ105" s="63"/>
      <c r="BK105" s="63"/>
      <c r="BL105" s="64"/>
    </row>
    <row r="106" spans="1:64" ht="18.75" customHeight="1" x14ac:dyDescent="0.25">
      <c r="A106" s="83" t="s">
        <v>191</v>
      </c>
      <c r="B106" s="84"/>
      <c r="C106" s="84"/>
      <c r="D106" s="84"/>
      <c r="E106" s="84"/>
      <c r="F106" s="85"/>
      <c r="G106" s="96" t="s">
        <v>50</v>
      </c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8"/>
      <c r="Z106" s="96" t="s">
        <v>53</v>
      </c>
      <c r="AA106" s="97"/>
      <c r="AB106" s="97"/>
      <c r="AC106" s="97"/>
      <c r="AD106" s="98"/>
      <c r="AE106" s="96" t="s">
        <v>53</v>
      </c>
      <c r="AF106" s="97"/>
      <c r="AG106" s="97"/>
      <c r="AH106" s="97"/>
      <c r="AI106" s="97"/>
      <c r="AJ106" s="97"/>
      <c r="AK106" s="97"/>
      <c r="AL106" s="97"/>
      <c r="AM106" s="97"/>
      <c r="AN106" s="98"/>
      <c r="AO106" s="108"/>
      <c r="AP106" s="109"/>
      <c r="AQ106" s="109"/>
      <c r="AR106" s="109"/>
      <c r="AS106" s="109"/>
      <c r="AT106" s="109"/>
      <c r="AU106" s="109"/>
      <c r="AV106" s="110"/>
      <c r="AW106" s="74"/>
      <c r="AX106" s="75"/>
      <c r="AY106" s="75"/>
      <c r="AZ106" s="75"/>
      <c r="BA106" s="75"/>
      <c r="BB106" s="75"/>
      <c r="BC106" s="75"/>
      <c r="BD106" s="76"/>
      <c r="BE106" s="77"/>
      <c r="BF106" s="78"/>
      <c r="BG106" s="78"/>
      <c r="BH106" s="78"/>
      <c r="BI106" s="78"/>
      <c r="BJ106" s="78"/>
      <c r="BK106" s="78"/>
      <c r="BL106" s="79"/>
    </row>
    <row r="107" spans="1:64" ht="34.5" customHeight="1" x14ac:dyDescent="0.2">
      <c r="A107" s="65" t="s">
        <v>169</v>
      </c>
      <c r="B107" s="66"/>
      <c r="C107" s="66"/>
      <c r="D107" s="66"/>
      <c r="E107" s="66"/>
      <c r="F107" s="67"/>
      <c r="G107" s="68" t="s">
        <v>86</v>
      </c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70"/>
      <c r="Z107" s="59" t="s">
        <v>51</v>
      </c>
      <c r="AA107" s="60"/>
      <c r="AB107" s="60"/>
      <c r="AC107" s="60"/>
      <c r="AD107" s="61"/>
      <c r="AE107" s="59" t="s">
        <v>87</v>
      </c>
      <c r="AF107" s="60"/>
      <c r="AG107" s="60"/>
      <c r="AH107" s="60"/>
      <c r="AI107" s="60"/>
      <c r="AJ107" s="60"/>
      <c r="AK107" s="60"/>
      <c r="AL107" s="60"/>
      <c r="AM107" s="60"/>
      <c r="AN107" s="61"/>
      <c r="AO107" s="152">
        <v>837</v>
      </c>
      <c r="AP107" s="153"/>
      <c r="AQ107" s="153"/>
      <c r="AR107" s="153"/>
      <c r="AS107" s="153"/>
      <c r="AT107" s="153"/>
      <c r="AU107" s="153"/>
      <c r="AV107" s="154"/>
      <c r="AW107" s="55"/>
      <c r="AX107" s="56"/>
      <c r="AY107" s="56"/>
      <c r="AZ107" s="56"/>
      <c r="BA107" s="56"/>
      <c r="BB107" s="56"/>
      <c r="BC107" s="56"/>
      <c r="BD107" s="57"/>
      <c r="BE107" s="77">
        <f>AO107</f>
        <v>837</v>
      </c>
      <c r="BF107" s="78"/>
      <c r="BG107" s="78"/>
      <c r="BH107" s="78"/>
      <c r="BI107" s="78"/>
      <c r="BJ107" s="78"/>
      <c r="BK107" s="78"/>
      <c r="BL107" s="79"/>
    </row>
    <row r="108" spans="1:64" ht="56.25" customHeight="1" x14ac:dyDescent="0.2">
      <c r="A108" s="65" t="s">
        <v>170</v>
      </c>
      <c r="B108" s="66"/>
      <c r="C108" s="66"/>
      <c r="D108" s="66"/>
      <c r="E108" s="66"/>
      <c r="F108" s="67"/>
      <c r="G108" s="68" t="s">
        <v>88</v>
      </c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70"/>
      <c r="Z108" s="59" t="s">
        <v>51</v>
      </c>
      <c r="AA108" s="60"/>
      <c r="AB108" s="60"/>
      <c r="AC108" s="60"/>
      <c r="AD108" s="61"/>
      <c r="AE108" s="59" t="s">
        <v>87</v>
      </c>
      <c r="AF108" s="60"/>
      <c r="AG108" s="60"/>
      <c r="AH108" s="60"/>
      <c r="AI108" s="60"/>
      <c r="AJ108" s="60"/>
      <c r="AK108" s="60"/>
      <c r="AL108" s="60"/>
      <c r="AM108" s="60"/>
      <c r="AN108" s="61"/>
      <c r="AO108" s="152">
        <f>30+10+27</f>
        <v>67</v>
      </c>
      <c r="AP108" s="153"/>
      <c r="AQ108" s="153"/>
      <c r="AR108" s="153"/>
      <c r="AS108" s="153"/>
      <c r="AT108" s="153"/>
      <c r="AU108" s="153"/>
      <c r="AV108" s="154"/>
      <c r="AW108" s="77"/>
      <c r="AX108" s="78"/>
      <c r="AY108" s="78"/>
      <c r="AZ108" s="78"/>
      <c r="BA108" s="78"/>
      <c r="BB108" s="78"/>
      <c r="BC108" s="78"/>
      <c r="BD108" s="79"/>
      <c r="BE108" s="77">
        <f>AO108+AW108</f>
        <v>67</v>
      </c>
      <c r="BF108" s="78"/>
      <c r="BG108" s="78"/>
      <c r="BH108" s="78"/>
      <c r="BI108" s="78"/>
      <c r="BJ108" s="78"/>
      <c r="BK108" s="78"/>
      <c r="BL108" s="79"/>
    </row>
    <row r="109" spans="1:64" ht="35.25" customHeight="1" x14ac:dyDescent="0.2">
      <c r="A109" s="65" t="s">
        <v>171</v>
      </c>
      <c r="B109" s="66"/>
      <c r="C109" s="66"/>
      <c r="D109" s="66"/>
      <c r="E109" s="66"/>
      <c r="F109" s="67"/>
      <c r="G109" s="129" t="s">
        <v>352</v>
      </c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59" t="s">
        <v>51</v>
      </c>
      <c r="AA109" s="60"/>
      <c r="AB109" s="60"/>
      <c r="AC109" s="60"/>
      <c r="AD109" s="61"/>
      <c r="AE109" s="59" t="s">
        <v>87</v>
      </c>
      <c r="AF109" s="60"/>
      <c r="AG109" s="60"/>
      <c r="AH109" s="60"/>
      <c r="AI109" s="60"/>
      <c r="AJ109" s="60"/>
      <c r="AK109" s="60"/>
      <c r="AL109" s="60"/>
      <c r="AM109" s="60"/>
      <c r="AN109" s="61"/>
      <c r="AO109" s="77">
        <f>84+5+20</f>
        <v>109</v>
      </c>
      <c r="AP109" s="78"/>
      <c r="AQ109" s="78"/>
      <c r="AR109" s="78"/>
      <c r="AS109" s="78"/>
      <c r="AT109" s="78"/>
      <c r="AU109" s="78"/>
      <c r="AV109" s="79"/>
      <c r="AW109" s="77"/>
      <c r="AX109" s="78"/>
      <c r="AY109" s="78"/>
      <c r="AZ109" s="78"/>
      <c r="BA109" s="78"/>
      <c r="BB109" s="78"/>
      <c r="BC109" s="78"/>
      <c r="BD109" s="79"/>
      <c r="BE109" s="77">
        <f>AO109</f>
        <v>109</v>
      </c>
      <c r="BF109" s="78"/>
      <c r="BG109" s="78"/>
      <c r="BH109" s="78"/>
      <c r="BI109" s="78"/>
      <c r="BJ109" s="78"/>
      <c r="BK109" s="78"/>
      <c r="BL109" s="79"/>
    </row>
    <row r="110" spans="1:64" ht="15.75" x14ac:dyDescent="0.2">
      <c r="A110" s="65"/>
      <c r="B110" s="66"/>
      <c r="C110" s="66"/>
      <c r="D110" s="66"/>
      <c r="E110" s="66"/>
      <c r="F110" s="67"/>
      <c r="G110" s="59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1"/>
      <c r="Z110" s="59"/>
      <c r="AA110" s="60"/>
      <c r="AB110" s="60"/>
      <c r="AC110" s="60"/>
      <c r="AD110" s="61"/>
      <c r="AE110" s="59"/>
      <c r="AF110" s="60"/>
      <c r="AG110" s="60"/>
      <c r="AH110" s="60"/>
      <c r="AI110" s="60"/>
      <c r="AJ110" s="60"/>
      <c r="AK110" s="60"/>
      <c r="AL110" s="60"/>
      <c r="AM110" s="60"/>
      <c r="AN110" s="61"/>
      <c r="AO110" s="77"/>
      <c r="AP110" s="78"/>
      <c r="AQ110" s="78"/>
      <c r="AR110" s="78"/>
      <c r="AS110" s="78"/>
      <c r="AT110" s="78"/>
      <c r="AU110" s="78"/>
      <c r="AV110" s="79"/>
      <c r="AW110" s="77"/>
      <c r="AX110" s="78"/>
      <c r="AY110" s="78"/>
      <c r="AZ110" s="78"/>
      <c r="BA110" s="78"/>
      <c r="BB110" s="78"/>
      <c r="BC110" s="78"/>
      <c r="BD110" s="79"/>
      <c r="BE110" s="77"/>
      <c r="BF110" s="78"/>
      <c r="BG110" s="78"/>
      <c r="BH110" s="78"/>
      <c r="BI110" s="78"/>
      <c r="BJ110" s="78"/>
      <c r="BK110" s="78"/>
      <c r="BL110" s="79"/>
    </row>
    <row r="111" spans="1:64" ht="18" customHeight="1" x14ac:dyDescent="0.2">
      <c r="A111" s="83" t="s">
        <v>192</v>
      </c>
      <c r="B111" s="84"/>
      <c r="C111" s="84"/>
      <c r="D111" s="84"/>
      <c r="E111" s="84"/>
      <c r="F111" s="85"/>
      <c r="G111" s="96" t="s">
        <v>52</v>
      </c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8"/>
      <c r="Z111" s="96" t="s">
        <v>53</v>
      </c>
      <c r="AA111" s="97"/>
      <c r="AB111" s="97"/>
      <c r="AC111" s="97"/>
      <c r="AD111" s="98"/>
      <c r="AE111" s="96" t="s">
        <v>53</v>
      </c>
      <c r="AF111" s="97"/>
      <c r="AG111" s="97"/>
      <c r="AH111" s="97"/>
      <c r="AI111" s="97"/>
      <c r="AJ111" s="97"/>
      <c r="AK111" s="97"/>
      <c r="AL111" s="97"/>
      <c r="AM111" s="97"/>
      <c r="AN111" s="98"/>
      <c r="AO111" s="74"/>
      <c r="AP111" s="75"/>
      <c r="AQ111" s="75"/>
      <c r="AR111" s="75"/>
      <c r="AS111" s="75"/>
      <c r="AT111" s="75"/>
      <c r="AU111" s="75"/>
      <c r="AV111" s="76"/>
      <c r="AW111" s="74"/>
      <c r="AX111" s="75"/>
      <c r="AY111" s="75"/>
      <c r="AZ111" s="75"/>
      <c r="BA111" s="75"/>
      <c r="BB111" s="75"/>
      <c r="BC111" s="75"/>
      <c r="BD111" s="76"/>
      <c r="BE111" s="77"/>
      <c r="BF111" s="78"/>
      <c r="BG111" s="78"/>
      <c r="BH111" s="78"/>
      <c r="BI111" s="78"/>
      <c r="BJ111" s="78"/>
      <c r="BK111" s="78"/>
      <c r="BL111" s="79"/>
    </row>
    <row r="112" spans="1:64" ht="33.75" customHeight="1" x14ac:dyDescent="0.2">
      <c r="A112" s="65" t="s">
        <v>172</v>
      </c>
      <c r="B112" s="66"/>
      <c r="C112" s="66"/>
      <c r="D112" s="66"/>
      <c r="E112" s="66"/>
      <c r="F112" s="67"/>
      <c r="G112" s="68" t="s">
        <v>89</v>
      </c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70"/>
      <c r="Z112" s="59" t="s">
        <v>78</v>
      </c>
      <c r="AA112" s="60"/>
      <c r="AB112" s="60"/>
      <c r="AC112" s="60"/>
      <c r="AD112" s="61"/>
      <c r="AE112" s="59" t="s">
        <v>90</v>
      </c>
      <c r="AF112" s="60"/>
      <c r="AG112" s="60"/>
      <c r="AH112" s="60"/>
      <c r="AI112" s="60"/>
      <c r="AJ112" s="60"/>
      <c r="AK112" s="60"/>
      <c r="AL112" s="60"/>
      <c r="AM112" s="60"/>
      <c r="AN112" s="61"/>
      <c r="AO112" s="74">
        <v>1.6</v>
      </c>
      <c r="AP112" s="75"/>
      <c r="AQ112" s="75"/>
      <c r="AR112" s="75"/>
      <c r="AS112" s="75"/>
      <c r="AT112" s="75"/>
      <c r="AU112" s="75"/>
      <c r="AV112" s="76"/>
      <c r="AW112" s="55"/>
      <c r="AX112" s="56"/>
      <c r="AY112" s="56"/>
      <c r="AZ112" s="56"/>
      <c r="BA112" s="56"/>
      <c r="BB112" s="56"/>
      <c r="BC112" s="56"/>
      <c r="BD112" s="57"/>
      <c r="BE112" s="62">
        <f>AO112</f>
        <v>1.6</v>
      </c>
      <c r="BF112" s="63"/>
      <c r="BG112" s="63"/>
      <c r="BH112" s="63"/>
      <c r="BI112" s="63"/>
      <c r="BJ112" s="63"/>
      <c r="BK112" s="63"/>
      <c r="BL112" s="64"/>
    </row>
    <row r="113" spans="1:64" ht="51.75" customHeight="1" x14ac:dyDescent="0.2">
      <c r="A113" s="65" t="s">
        <v>173</v>
      </c>
      <c r="B113" s="66"/>
      <c r="C113" s="66"/>
      <c r="D113" s="66"/>
      <c r="E113" s="66"/>
      <c r="F113" s="67"/>
      <c r="G113" s="68" t="s">
        <v>91</v>
      </c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70"/>
      <c r="Z113" s="59" t="s">
        <v>78</v>
      </c>
      <c r="AA113" s="60"/>
      <c r="AB113" s="60"/>
      <c r="AC113" s="60"/>
      <c r="AD113" s="61"/>
      <c r="AE113" s="59" t="s">
        <v>92</v>
      </c>
      <c r="AF113" s="60"/>
      <c r="AG113" s="60"/>
      <c r="AH113" s="60"/>
      <c r="AI113" s="60"/>
      <c r="AJ113" s="60"/>
      <c r="AK113" s="60"/>
      <c r="AL113" s="60"/>
      <c r="AM113" s="60"/>
      <c r="AN113" s="61"/>
      <c r="AO113" s="74">
        <f>AO103/AO108</f>
        <v>24.290597014925375</v>
      </c>
      <c r="AP113" s="75"/>
      <c r="AQ113" s="75"/>
      <c r="AR113" s="75"/>
      <c r="AS113" s="75"/>
      <c r="AT113" s="75"/>
      <c r="AU113" s="75"/>
      <c r="AV113" s="76"/>
      <c r="AW113" s="74"/>
      <c r="AX113" s="75"/>
      <c r="AY113" s="75"/>
      <c r="AZ113" s="75"/>
      <c r="BA113" s="75"/>
      <c r="BB113" s="75"/>
      <c r="BC113" s="75"/>
      <c r="BD113" s="76"/>
      <c r="BE113" s="80">
        <f>AO113</f>
        <v>24.290597014925375</v>
      </c>
      <c r="BF113" s="81"/>
      <c r="BG113" s="81"/>
      <c r="BH113" s="81"/>
      <c r="BI113" s="81"/>
      <c r="BJ113" s="81"/>
      <c r="BK113" s="81"/>
      <c r="BL113" s="82"/>
    </row>
    <row r="114" spans="1:64" ht="37.5" customHeight="1" x14ac:dyDescent="0.2">
      <c r="A114" s="65" t="s">
        <v>174</v>
      </c>
      <c r="B114" s="66"/>
      <c r="C114" s="66"/>
      <c r="D114" s="66"/>
      <c r="E114" s="66"/>
      <c r="F114" s="67"/>
      <c r="G114" s="68" t="s">
        <v>93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70"/>
      <c r="Z114" s="59" t="s">
        <v>78</v>
      </c>
      <c r="AA114" s="60"/>
      <c r="AB114" s="60"/>
      <c r="AC114" s="60"/>
      <c r="AD114" s="61"/>
      <c r="AE114" s="59" t="s">
        <v>94</v>
      </c>
      <c r="AF114" s="60"/>
      <c r="AG114" s="60"/>
      <c r="AH114" s="60"/>
      <c r="AI114" s="60"/>
      <c r="AJ114" s="60"/>
      <c r="AK114" s="60"/>
      <c r="AL114" s="60"/>
      <c r="AM114" s="60"/>
      <c r="AN114" s="61"/>
      <c r="AO114" s="62">
        <f>AO104/AO109</f>
        <v>4.5678899082568805</v>
      </c>
      <c r="AP114" s="63"/>
      <c r="AQ114" s="63"/>
      <c r="AR114" s="63"/>
      <c r="AS114" s="63"/>
      <c r="AT114" s="63"/>
      <c r="AU114" s="63"/>
      <c r="AV114" s="64"/>
      <c r="AW114" s="62"/>
      <c r="AX114" s="63"/>
      <c r="AY114" s="63"/>
      <c r="AZ114" s="63"/>
      <c r="BA114" s="63"/>
      <c r="BB114" s="63"/>
      <c r="BC114" s="63"/>
      <c r="BD114" s="64"/>
      <c r="BE114" s="62">
        <f>AO114</f>
        <v>4.5678899082568805</v>
      </c>
      <c r="BF114" s="63"/>
      <c r="BG114" s="63"/>
      <c r="BH114" s="63"/>
      <c r="BI114" s="63"/>
      <c r="BJ114" s="63"/>
      <c r="BK114" s="63"/>
      <c r="BL114" s="64"/>
    </row>
    <row r="115" spans="1:64" ht="15.75" x14ac:dyDescent="0.2">
      <c r="A115" s="65"/>
      <c r="B115" s="66"/>
      <c r="C115" s="66"/>
      <c r="D115" s="66"/>
      <c r="E115" s="66"/>
      <c r="F115" s="67"/>
      <c r="G115" s="68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70"/>
      <c r="Z115" s="59"/>
      <c r="AA115" s="60"/>
      <c r="AB115" s="60"/>
      <c r="AC115" s="60"/>
      <c r="AD115" s="61"/>
      <c r="AE115" s="59"/>
      <c r="AF115" s="60"/>
      <c r="AG115" s="60"/>
      <c r="AH115" s="60"/>
      <c r="AI115" s="60"/>
      <c r="AJ115" s="60"/>
      <c r="AK115" s="60"/>
      <c r="AL115" s="60"/>
      <c r="AM115" s="60"/>
      <c r="AN115" s="61"/>
      <c r="AO115" s="62"/>
      <c r="AP115" s="63"/>
      <c r="AQ115" s="63"/>
      <c r="AR115" s="63"/>
      <c r="AS115" s="63"/>
      <c r="AT115" s="63"/>
      <c r="AU115" s="63"/>
      <c r="AV115" s="64"/>
      <c r="AW115" s="62"/>
      <c r="AX115" s="63"/>
      <c r="AY115" s="63"/>
      <c r="AZ115" s="63"/>
      <c r="BA115" s="63"/>
      <c r="BB115" s="63"/>
      <c r="BC115" s="63"/>
      <c r="BD115" s="64"/>
      <c r="BE115" s="62"/>
      <c r="BF115" s="63"/>
      <c r="BG115" s="63"/>
      <c r="BH115" s="63"/>
      <c r="BI115" s="63"/>
      <c r="BJ115" s="63"/>
      <c r="BK115" s="63"/>
      <c r="BL115" s="64"/>
    </row>
    <row r="116" spans="1:64" ht="18.75" customHeight="1" x14ac:dyDescent="0.2">
      <c r="A116" s="83" t="s">
        <v>193</v>
      </c>
      <c r="B116" s="84"/>
      <c r="C116" s="84"/>
      <c r="D116" s="84"/>
      <c r="E116" s="84"/>
      <c r="F116" s="85"/>
      <c r="G116" s="96" t="s">
        <v>54</v>
      </c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8"/>
      <c r="Z116" s="59"/>
      <c r="AA116" s="60"/>
      <c r="AB116" s="60"/>
      <c r="AC116" s="60"/>
      <c r="AD116" s="61"/>
      <c r="AE116" s="59"/>
      <c r="AF116" s="60"/>
      <c r="AG116" s="60"/>
      <c r="AH116" s="60"/>
      <c r="AI116" s="60"/>
      <c r="AJ116" s="60"/>
      <c r="AK116" s="60"/>
      <c r="AL116" s="60"/>
      <c r="AM116" s="60"/>
      <c r="AN116" s="61"/>
      <c r="AO116" s="77"/>
      <c r="AP116" s="78"/>
      <c r="AQ116" s="78"/>
      <c r="AR116" s="78"/>
      <c r="AS116" s="78"/>
      <c r="AT116" s="78"/>
      <c r="AU116" s="78"/>
      <c r="AV116" s="79"/>
      <c r="AW116" s="74"/>
      <c r="AX116" s="75"/>
      <c r="AY116" s="75"/>
      <c r="AZ116" s="75"/>
      <c r="BA116" s="75"/>
      <c r="BB116" s="75"/>
      <c r="BC116" s="75"/>
      <c r="BD116" s="76"/>
      <c r="BE116" s="77"/>
      <c r="BF116" s="78"/>
      <c r="BG116" s="78"/>
      <c r="BH116" s="78"/>
      <c r="BI116" s="78"/>
      <c r="BJ116" s="78"/>
      <c r="BK116" s="78"/>
      <c r="BL116" s="79"/>
    </row>
    <row r="117" spans="1:64" ht="52.5" customHeight="1" x14ac:dyDescent="0.2">
      <c r="A117" s="65" t="s">
        <v>176</v>
      </c>
      <c r="B117" s="66"/>
      <c r="C117" s="66"/>
      <c r="D117" s="66"/>
      <c r="E117" s="66"/>
      <c r="F117" s="67"/>
      <c r="G117" s="68" t="s">
        <v>59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70"/>
      <c r="Z117" s="59" t="s">
        <v>55</v>
      </c>
      <c r="AA117" s="60"/>
      <c r="AB117" s="60"/>
      <c r="AC117" s="60"/>
      <c r="AD117" s="61"/>
      <c r="AE117" s="59" t="s">
        <v>291</v>
      </c>
      <c r="AF117" s="60"/>
      <c r="AG117" s="60"/>
      <c r="AH117" s="60"/>
      <c r="AI117" s="60"/>
      <c r="AJ117" s="60"/>
      <c r="AK117" s="60"/>
      <c r="AL117" s="60"/>
      <c r="AM117" s="60"/>
      <c r="AN117" s="61"/>
      <c r="AO117" s="90">
        <v>0.81</v>
      </c>
      <c r="AP117" s="91"/>
      <c r="AQ117" s="91"/>
      <c r="AR117" s="91"/>
      <c r="AS117" s="91"/>
      <c r="AT117" s="91"/>
      <c r="AU117" s="91"/>
      <c r="AV117" s="92"/>
      <c r="AW117" s="90"/>
      <c r="AX117" s="91"/>
      <c r="AY117" s="91"/>
      <c r="AZ117" s="91"/>
      <c r="BA117" s="91"/>
      <c r="BB117" s="91"/>
      <c r="BC117" s="91"/>
      <c r="BD117" s="92"/>
      <c r="BE117" s="90">
        <f>AO117</f>
        <v>0.81</v>
      </c>
      <c r="BF117" s="91"/>
      <c r="BG117" s="91"/>
      <c r="BH117" s="91"/>
      <c r="BI117" s="91"/>
      <c r="BJ117" s="91"/>
      <c r="BK117" s="91"/>
      <c r="BL117" s="92"/>
    </row>
    <row r="118" spans="1:64" ht="51" customHeight="1" x14ac:dyDescent="0.2">
      <c r="A118" s="83" t="s">
        <v>177</v>
      </c>
      <c r="B118" s="84"/>
      <c r="C118" s="84"/>
      <c r="D118" s="84"/>
      <c r="E118" s="84"/>
      <c r="F118" s="85"/>
      <c r="G118" s="111" t="s">
        <v>326</v>
      </c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3"/>
      <c r="AA118" s="113"/>
      <c r="AB118" s="113"/>
      <c r="AC118" s="113"/>
      <c r="AD118" s="113"/>
      <c r="AE118" s="87"/>
      <c r="AF118" s="87"/>
      <c r="AG118" s="87"/>
      <c r="AH118" s="87"/>
      <c r="AI118" s="87"/>
      <c r="AJ118" s="87"/>
      <c r="AK118" s="87"/>
      <c r="AL118" s="87"/>
      <c r="AM118" s="87"/>
      <c r="AN118" s="88"/>
      <c r="AO118" s="49"/>
      <c r="AP118" s="50"/>
      <c r="AQ118" s="50"/>
      <c r="AR118" s="50"/>
      <c r="AS118" s="50"/>
      <c r="AT118" s="50"/>
      <c r="AU118" s="50"/>
      <c r="AV118" s="51"/>
      <c r="AW118" s="49"/>
      <c r="AX118" s="50"/>
      <c r="AY118" s="50"/>
      <c r="AZ118" s="50"/>
      <c r="BA118" s="50"/>
      <c r="BB118" s="50"/>
      <c r="BC118" s="50"/>
      <c r="BD118" s="51"/>
      <c r="BE118" s="49"/>
      <c r="BF118" s="50"/>
      <c r="BG118" s="50"/>
      <c r="BH118" s="50"/>
      <c r="BI118" s="50"/>
      <c r="BJ118" s="50"/>
      <c r="BK118" s="50"/>
      <c r="BL118" s="51"/>
    </row>
    <row r="119" spans="1:64" ht="16.5" customHeight="1" x14ac:dyDescent="0.2">
      <c r="A119" s="83" t="s">
        <v>185</v>
      </c>
      <c r="B119" s="84"/>
      <c r="C119" s="84"/>
      <c r="D119" s="84"/>
      <c r="E119" s="84"/>
      <c r="F119" s="85"/>
      <c r="G119" s="96" t="s">
        <v>49</v>
      </c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8"/>
      <c r="Z119" s="114"/>
      <c r="AA119" s="115"/>
      <c r="AB119" s="115"/>
      <c r="AC119" s="115"/>
      <c r="AD119" s="116"/>
      <c r="AE119" s="114"/>
      <c r="AF119" s="115"/>
      <c r="AG119" s="115"/>
      <c r="AH119" s="115"/>
      <c r="AI119" s="115"/>
      <c r="AJ119" s="115"/>
      <c r="AK119" s="115"/>
      <c r="AL119" s="115"/>
      <c r="AM119" s="115"/>
      <c r="AN119" s="116"/>
      <c r="AO119" s="130">
        <f>AO120+AO121+AO122+AO123</f>
        <v>1950.9</v>
      </c>
      <c r="AP119" s="131"/>
      <c r="AQ119" s="131"/>
      <c r="AR119" s="131"/>
      <c r="AS119" s="131"/>
      <c r="AT119" s="131"/>
      <c r="AU119" s="131"/>
      <c r="AV119" s="132"/>
      <c r="AW119" s="74">
        <v>18</v>
      </c>
      <c r="AX119" s="75"/>
      <c r="AY119" s="75"/>
      <c r="AZ119" s="75"/>
      <c r="BA119" s="75"/>
      <c r="BB119" s="75"/>
      <c r="BC119" s="75"/>
      <c r="BD119" s="76"/>
      <c r="BE119" s="74">
        <f>AW119+AO119</f>
        <v>1968.9</v>
      </c>
      <c r="BF119" s="75"/>
      <c r="BG119" s="75"/>
      <c r="BH119" s="75"/>
      <c r="BI119" s="75"/>
      <c r="BJ119" s="75"/>
      <c r="BK119" s="75"/>
      <c r="BL119" s="76"/>
    </row>
    <row r="120" spans="1:64" ht="64.5" customHeight="1" x14ac:dyDescent="0.2">
      <c r="A120" s="65" t="s">
        <v>178</v>
      </c>
      <c r="B120" s="66"/>
      <c r="C120" s="66"/>
      <c r="D120" s="66"/>
      <c r="E120" s="66"/>
      <c r="F120" s="67"/>
      <c r="G120" s="68" t="s">
        <v>263</v>
      </c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70"/>
      <c r="Z120" s="59" t="s">
        <v>58</v>
      </c>
      <c r="AA120" s="60"/>
      <c r="AB120" s="60"/>
      <c r="AC120" s="60"/>
      <c r="AD120" s="61"/>
      <c r="AE120" s="59" t="s">
        <v>372</v>
      </c>
      <c r="AF120" s="60"/>
      <c r="AG120" s="60"/>
      <c r="AH120" s="60"/>
      <c r="AI120" s="60"/>
      <c r="AJ120" s="60"/>
      <c r="AK120" s="60"/>
      <c r="AL120" s="60"/>
      <c r="AM120" s="60"/>
      <c r="AN120" s="61"/>
      <c r="AO120" s="62">
        <f>190+165+115+18-49+49+49+31+49+49+45+30+42+48+45+48+45+48+35+40</f>
        <v>1092</v>
      </c>
      <c r="AP120" s="63"/>
      <c r="AQ120" s="63"/>
      <c r="AR120" s="63"/>
      <c r="AS120" s="63"/>
      <c r="AT120" s="63"/>
      <c r="AU120" s="63"/>
      <c r="AV120" s="64"/>
      <c r="AW120" s="62"/>
      <c r="AX120" s="63"/>
      <c r="AY120" s="63"/>
      <c r="AZ120" s="63"/>
      <c r="BA120" s="63"/>
      <c r="BB120" s="63"/>
      <c r="BC120" s="63"/>
      <c r="BD120" s="64"/>
      <c r="BE120" s="62">
        <f>AO120+AW120</f>
        <v>1092</v>
      </c>
      <c r="BF120" s="63"/>
      <c r="BG120" s="63"/>
      <c r="BH120" s="63"/>
      <c r="BI120" s="63"/>
      <c r="BJ120" s="63"/>
      <c r="BK120" s="63"/>
      <c r="BL120" s="64"/>
    </row>
    <row r="121" spans="1:64" ht="66.75" customHeight="1" x14ac:dyDescent="0.2">
      <c r="A121" s="65" t="s">
        <v>179</v>
      </c>
      <c r="B121" s="66"/>
      <c r="C121" s="66"/>
      <c r="D121" s="66"/>
      <c r="E121" s="66"/>
      <c r="F121" s="67"/>
      <c r="G121" s="68" t="s">
        <v>327</v>
      </c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70"/>
      <c r="Z121" s="59" t="s">
        <v>58</v>
      </c>
      <c r="AA121" s="60"/>
      <c r="AB121" s="60"/>
      <c r="AC121" s="60"/>
      <c r="AD121" s="61"/>
      <c r="AE121" s="59" t="s">
        <v>374</v>
      </c>
      <c r="AF121" s="60"/>
      <c r="AG121" s="60"/>
      <c r="AH121" s="60"/>
      <c r="AI121" s="60"/>
      <c r="AJ121" s="60"/>
      <c r="AK121" s="60"/>
      <c r="AL121" s="60"/>
      <c r="AM121" s="60"/>
      <c r="AN121" s="61"/>
      <c r="AO121" s="62">
        <f>285+190+70+30+45+45+45-0.1+45+48+17</f>
        <v>819.9</v>
      </c>
      <c r="AP121" s="63"/>
      <c r="AQ121" s="63"/>
      <c r="AR121" s="63"/>
      <c r="AS121" s="63"/>
      <c r="AT121" s="63"/>
      <c r="AU121" s="63"/>
      <c r="AV121" s="64"/>
      <c r="AW121" s="52"/>
      <c r="AX121" s="53"/>
      <c r="AY121" s="53"/>
      <c r="AZ121" s="53"/>
      <c r="BA121" s="53"/>
      <c r="BB121" s="53"/>
      <c r="BC121" s="53"/>
      <c r="BD121" s="54"/>
      <c r="BE121" s="62">
        <f>AO121+AW121</f>
        <v>819.9</v>
      </c>
      <c r="BF121" s="63"/>
      <c r="BG121" s="63"/>
      <c r="BH121" s="63"/>
      <c r="BI121" s="63"/>
      <c r="BJ121" s="63"/>
      <c r="BK121" s="63"/>
      <c r="BL121" s="64"/>
    </row>
    <row r="122" spans="1:64" ht="15.75" x14ac:dyDescent="0.2">
      <c r="A122" s="65"/>
      <c r="B122" s="66"/>
      <c r="C122" s="66"/>
      <c r="D122" s="66"/>
      <c r="E122" s="66"/>
      <c r="F122" s="67"/>
      <c r="G122" s="68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70"/>
      <c r="Z122" s="59"/>
      <c r="AA122" s="60"/>
      <c r="AB122" s="60"/>
      <c r="AC122" s="60"/>
      <c r="AD122" s="61"/>
      <c r="AE122" s="59"/>
      <c r="AF122" s="60"/>
      <c r="AG122" s="60"/>
      <c r="AH122" s="60"/>
      <c r="AI122" s="60"/>
      <c r="AJ122" s="60"/>
      <c r="AK122" s="60"/>
      <c r="AL122" s="60"/>
      <c r="AM122" s="60"/>
      <c r="AN122" s="61"/>
      <c r="AO122" s="62"/>
      <c r="AP122" s="63"/>
      <c r="AQ122" s="63"/>
      <c r="AR122" s="63"/>
      <c r="AS122" s="63"/>
      <c r="AT122" s="63"/>
      <c r="AU122" s="63"/>
      <c r="AV122" s="64"/>
      <c r="AW122" s="52"/>
      <c r="AX122" s="53"/>
      <c r="AY122" s="53"/>
      <c r="AZ122" s="53"/>
      <c r="BA122" s="53"/>
      <c r="BB122" s="53"/>
      <c r="BC122" s="53"/>
      <c r="BD122" s="54"/>
      <c r="BE122" s="62"/>
      <c r="BF122" s="63"/>
      <c r="BG122" s="63"/>
      <c r="BH122" s="63"/>
      <c r="BI122" s="63"/>
      <c r="BJ122" s="63"/>
      <c r="BK122" s="63"/>
      <c r="BL122" s="64"/>
    </row>
    <row r="123" spans="1:64" ht="48.75" customHeight="1" x14ac:dyDescent="0.2">
      <c r="A123" s="65" t="s">
        <v>338</v>
      </c>
      <c r="B123" s="66"/>
      <c r="C123" s="66"/>
      <c r="D123" s="66"/>
      <c r="E123" s="66"/>
      <c r="F123" s="67"/>
      <c r="G123" s="68" t="s">
        <v>339</v>
      </c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70"/>
      <c r="Z123" s="59" t="s">
        <v>58</v>
      </c>
      <c r="AA123" s="60"/>
      <c r="AB123" s="60"/>
      <c r="AC123" s="60"/>
      <c r="AD123" s="61"/>
      <c r="AE123" s="59" t="s">
        <v>344</v>
      </c>
      <c r="AF123" s="60"/>
      <c r="AG123" s="60"/>
      <c r="AH123" s="60"/>
      <c r="AI123" s="60"/>
      <c r="AJ123" s="60"/>
      <c r="AK123" s="60"/>
      <c r="AL123" s="60"/>
      <c r="AM123" s="60"/>
      <c r="AN123" s="61"/>
      <c r="AO123" s="62">
        <v>39</v>
      </c>
      <c r="AP123" s="63"/>
      <c r="AQ123" s="63"/>
      <c r="AR123" s="63"/>
      <c r="AS123" s="63"/>
      <c r="AT123" s="63"/>
      <c r="AU123" s="63"/>
      <c r="AV123" s="64"/>
      <c r="AW123" s="62">
        <v>18</v>
      </c>
      <c r="AX123" s="63"/>
      <c r="AY123" s="63"/>
      <c r="AZ123" s="63"/>
      <c r="BA123" s="63"/>
      <c r="BB123" s="63"/>
      <c r="BC123" s="63"/>
      <c r="BD123" s="64"/>
      <c r="BE123" s="62">
        <f>AO123+AW123</f>
        <v>57</v>
      </c>
      <c r="BF123" s="63"/>
      <c r="BG123" s="63"/>
      <c r="BH123" s="63"/>
      <c r="BI123" s="63"/>
      <c r="BJ123" s="63"/>
      <c r="BK123" s="63"/>
      <c r="BL123" s="64"/>
    </row>
    <row r="124" spans="1:64" ht="18.75" customHeight="1" x14ac:dyDescent="0.25">
      <c r="A124" s="83" t="s">
        <v>184</v>
      </c>
      <c r="B124" s="84"/>
      <c r="C124" s="84"/>
      <c r="D124" s="84"/>
      <c r="E124" s="84"/>
      <c r="F124" s="85"/>
      <c r="G124" s="96" t="s">
        <v>50</v>
      </c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8"/>
      <c r="Z124" s="96" t="s">
        <v>53</v>
      </c>
      <c r="AA124" s="97"/>
      <c r="AB124" s="97"/>
      <c r="AC124" s="97"/>
      <c r="AD124" s="98"/>
      <c r="AE124" s="96" t="s">
        <v>53</v>
      </c>
      <c r="AF124" s="97"/>
      <c r="AG124" s="97"/>
      <c r="AH124" s="97"/>
      <c r="AI124" s="97"/>
      <c r="AJ124" s="97"/>
      <c r="AK124" s="97"/>
      <c r="AL124" s="97"/>
      <c r="AM124" s="97"/>
      <c r="AN124" s="98"/>
      <c r="AO124" s="108"/>
      <c r="AP124" s="109"/>
      <c r="AQ124" s="109"/>
      <c r="AR124" s="109"/>
      <c r="AS124" s="109"/>
      <c r="AT124" s="109"/>
      <c r="AU124" s="109"/>
      <c r="AV124" s="110"/>
      <c r="AW124" s="74"/>
      <c r="AX124" s="75"/>
      <c r="AY124" s="75"/>
      <c r="AZ124" s="75"/>
      <c r="BA124" s="75"/>
      <c r="BB124" s="75"/>
      <c r="BC124" s="75"/>
      <c r="BD124" s="76"/>
      <c r="BE124" s="77"/>
      <c r="BF124" s="78"/>
      <c r="BG124" s="78"/>
      <c r="BH124" s="78"/>
      <c r="BI124" s="78"/>
      <c r="BJ124" s="78"/>
      <c r="BK124" s="78"/>
      <c r="BL124" s="79"/>
    </row>
    <row r="125" spans="1:64" ht="25.5" customHeight="1" x14ac:dyDescent="0.25">
      <c r="A125" s="65" t="s">
        <v>180</v>
      </c>
      <c r="B125" s="66"/>
      <c r="C125" s="66"/>
      <c r="D125" s="66"/>
      <c r="E125" s="66"/>
      <c r="F125" s="67"/>
      <c r="G125" s="68" t="s">
        <v>95</v>
      </c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70"/>
      <c r="Z125" s="59" t="s">
        <v>51</v>
      </c>
      <c r="AA125" s="60"/>
      <c r="AB125" s="60"/>
      <c r="AC125" s="60"/>
      <c r="AD125" s="61"/>
      <c r="AE125" s="59" t="s">
        <v>87</v>
      </c>
      <c r="AF125" s="60"/>
      <c r="AG125" s="60"/>
      <c r="AH125" s="60"/>
      <c r="AI125" s="60"/>
      <c r="AJ125" s="60"/>
      <c r="AK125" s="60"/>
      <c r="AL125" s="60"/>
      <c r="AM125" s="60"/>
      <c r="AN125" s="61"/>
      <c r="AO125" s="71">
        <f>135+8</f>
        <v>143</v>
      </c>
      <c r="AP125" s="72"/>
      <c r="AQ125" s="72"/>
      <c r="AR125" s="72"/>
      <c r="AS125" s="72"/>
      <c r="AT125" s="72"/>
      <c r="AU125" s="72"/>
      <c r="AV125" s="73"/>
      <c r="AW125" s="74"/>
      <c r="AX125" s="75"/>
      <c r="AY125" s="75"/>
      <c r="AZ125" s="75"/>
      <c r="BA125" s="75"/>
      <c r="BB125" s="75"/>
      <c r="BC125" s="75"/>
      <c r="BD125" s="76"/>
      <c r="BE125" s="77">
        <f>AO125+AW125</f>
        <v>143</v>
      </c>
      <c r="BF125" s="78"/>
      <c r="BG125" s="78"/>
      <c r="BH125" s="78"/>
      <c r="BI125" s="78"/>
      <c r="BJ125" s="78"/>
      <c r="BK125" s="78"/>
      <c r="BL125" s="79"/>
    </row>
    <row r="126" spans="1:64" ht="15.75" x14ac:dyDescent="0.2">
      <c r="A126" s="65" t="s">
        <v>292</v>
      </c>
      <c r="B126" s="66"/>
      <c r="C126" s="66"/>
      <c r="D126" s="66"/>
      <c r="E126" s="66"/>
      <c r="F126" s="67"/>
      <c r="G126" s="129" t="s">
        <v>290</v>
      </c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59" t="s">
        <v>279</v>
      </c>
      <c r="AA126" s="60"/>
      <c r="AB126" s="60"/>
      <c r="AC126" s="60"/>
      <c r="AD126" s="61"/>
      <c r="AE126" s="59" t="s">
        <v>87</v>
      </c>
      <c r="AF126" s="60"/>
      <c r="AG126" s="60"/>
      <c r="AH126" s="60"/>
      <c r="AI126" s="60"/>
      <c r="AJ126" s="60"/>
      <c r="AK126" s="60"/>
      <c r="AL126" s="60"/>
      <c r="AM126" s="60"/>
      <c r="AN126" s="61"/>
      <c r="AO126" s="77">
        <v>520</v>
      </c>
      <c r="AP126" s="78"/>
      <c r="AQ126" s="78"/>
      <c r="AR126" s="78"/>
      <c r="AS126" s="78"/>
      <c r="AT126" s="78"/>
      <c r="AU126" s="78"/>
      <c r="AV126" s="79"/>
      <c r="AW126" s="77"/>
      <c r="AX126" s="78"/>
      <c r="AY126" s="78"/>
      <c r="AZ126" s="78"/>
      <c r="BA126" s="78"/>
      <c r="BB126" s="78"/>
      <c r="BC126" s="78"/>
      <c r="BD126" s="79"/>
      <c r="BE126" s="77">
        <f>AO126+AW126</f>
        <v>520</v>
      </c>
      <c r="BF126" s="78"/>
      <c r="BG126" s="78"/>
      <c r="BH126" s="78"/>
      <c r="BI126" s="78"/>
      <c r="BJ126" s="78"/>
      <c r="BK126" s="78"/>
      <c r="BL126" s="79"/>
    </row>
    <row r="127" spans="1:64" ht="24.75" customHeight="1" x14ac:dyDescent="0.2">
      <c r="A127" s="65" t="s">
        <v>340</v>
      </c>
      <c r="B127" s="66"/>
      <c r="C127" s="66"/>
      <c r="D127" s="66"/>
      <c r="E127" s="66"/>
      <c r="F127" s="67"/>
      <c r="G127" s="68" t="s">
        <v>341</v>
      </c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70"/>
      <c r="Z127" s="59" t="s">
        <v>51</v>
      </c>
      <c r="AA127" s="60"/>
      <c r="AB127" s="60"/>
      <c r="AC127" s="60"/>
      <c r="AD127" s="61"/>
      <c r="AE127" s="59" t="s">
        <v>87</v>
      </c>
      <c r="AF127" s="60"/>
      <c r="AG127" s="60"/>
      <c r="AH127" s="60"/>
      <c r="AI127" s="60"/>
      <c r="AJ127" s="60"/>
      <c r="AK127" s="60"/>
      <c r="AL127" s="60"/>
      <c r="AM127" s="60"/>
      <c r="AN127" s="61"/>
      <c r="AO127" s="77">
        <v>200</v>
      </c>
      <c r="AP127" s="78"/>
      <c r="AQ127" s="78"/>
      <c r="AR127" s="78"/>
      <c r="AS127" s="78"/>
      <c r="AT127" s="78"/>
      <c r="AU127" s="78"/>
      <c r="AV127" s="79"/>
      <c r="AW127" s="77">
        <v>3</v>
      </c>
      <c r="AX127" s="78"/>
      <c r="AY127" s="78"/>
      <c r="AZ127" s="78"/>
      <c r="BA127" s="78"/>
      <c r="BB127" s="78"/>
      <c r="BC127" s="78"/>
      <c r="BD127" s="79"/>
      <c r="BE127" s="77">
        <f>AO127+AW127</f>
        <v>203</v>
      </c>
      <c r="BF127" s="78"/>
      <c r="BG127" s="78"/>
      <c r="BH127" s="78"/>
      <c r="BI127" s="78"/>
      <c r="BJ127" s="78"/>
      <c r="BK127" s="78"/>
      <c r="BL127" s="79"/>
    </row>
    <row r="128" spans="1:64" ht="18" customHeight="1" x14ac:dyDescent="0.2">
      <c r="A128" s="83" t="s">
        <v>183</v>
      </c>
      <c r="B128" s="84"/>
      <c r="C128" s="84"/>
      <c r="D128" s="84"/>
      <c r="E128" s="84"/>
      <c r="F128" s="85"/>
      <c r="G128" s="96" t="s">
        <v>52</v>
      </c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8"/>
      <c r="Z128" s="96" t="s">
        <v>53</v>
      </c>
      <c r="AA128" s="97"/>
      <c r="AB128" s="97"/>
      <c r="AC128" s="97"/>
      <c r="AD128" s="98"/>
      <c r="AE128" s="96" t="s">
        <v>53</v>
      </c>
      <c r="AF128" s="97"/>
      <c r="AG128" s="97"/>
      <c r="AH128" s="97"/>
      <c r="AI128" s="97"/>
      <c r="AJ128" s="97"/>
      <c r="AK128" s="97"/>
      <c r="AL128" s="97"/>
      <c r="AM128" s="97"/>
      <c r="AN128" s="98"/>
      <c r="AO128" s="74"/>
      <c r="AP128" s="75"/>
      <c r="AQ128" s="75"/>
      <c r="AR128" s="75"/>
      <c r="AS128" s="75"/>
      <c r="AT128" s="75"/>
      <c r="AU128" s="75"/>
      <c r="AV128" s="76"/>
      <c r="AW128" s="74"/>
      <c r="AX128" s="75"/>
      <c r="AY128" s="75"/>
      <c r="AZ128" s="75"/>
      <c r="BA128" s="75"/>
      <c r="BB128" s="75"/>
      <c r="BC128" s="75"/>
      <c r="BD128" s="76"/>
      <c r="BE128" s="77"/>
      <c r="BF128" s="78"/>
      <c r="BG128" s="78"/>
      <c r="BH128" s="78"/>
      <c r="BI128" s="78"/>
      <c r="BJ128" s="78"/>
      <c r="BK128" s="78"/>
      <c r="BL128" s="79"/>
    </row>
    <row r="129" spans="1:64" ht="32.25" customHeight="1" x14ac:dyDescent="0.2">
      <c r="A129" s="65" t="s">
        <v>181</v>
      </c>
      <c r="B129" s="66"/>
      <c r="C129" s="66"/>
      <c r="D129" s="66"/>
      <c r="E129" s="66"/>
      <c r="F129" s="67"/>
      <c r="G129" s="68" t="s">
        <v>96</v>
      </c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70"/>
      <c r="Z129" s="59" t="s">
        <v>97</v>
      </c>
      <c r="AA129" s="60"/>
      <c r="AB129" s="60"/>
      <c r="AC129" s="60"/>
      <c r="AD129" s="61"/>
      <c r="AE129" s="59" t="s">
        <v>98</v>
      </c>
      <c r="AF129" s="60"/>
      <c r="AG129" s="60"/>
      <c r="AH129" s="60"/>
      <c r="AI129" s="60"/>
      <c r="AJ129" s="60"/>
      <c r="AK129" s="60"/>
      <c r="AL129" s="60"/>
      <c r="AM129" s="60"/>
      <c r="AN129" s="61"/>
      <c r="AO129" s="74">
        <f>AO120/AO125*1000</f>
        <v>7636.3636363636369</v>
      </c>
      <c r="AP129" s="75"/>
      <c r="AQ129" s="75"/>
      <c r="AR129" s="75"/>
      <c r="AS129" s="75"/>
      <c r="AT129" s="75"/>
      <c r="AU129" s="75"/>
      <c r="AV129" s="76"/>
      <c r="AW129" s="74"/>
      <c r="AX129" s="75"/>
      <c r="AY129" s="75"/>
      <c r="AZ129" s="75"/>
      <c r="BA129" s="75"/>
      <c r="BB129" s="75"/>
      <c r="BC129" s="75"/>
      <c r="BD129" s="76"/>
      <c r="BE129" s="62">
        <f>AO129</f>
        <v>7636.3636363636369</v>
      </c>
      <c r="BF129" s="63"/>
      <c r="BG129" s="63"/>
      <c r="BH129" s="63"/>
      <c r="BI129" s="63"/>
      <c r="BJ129" s="63"/>
      <c r="BK129" s="63"/>
      <c r="BL129" s="64"/>
    </row>
    <row r="130" spans="1:64" ht="35.25" customHeight="1" x14ac:dyDescent="0.2">
      <c r="A130" s="65" t="s">
        <v>293</v>
      </c>
      <c r="B130" s="66"/>
      <c r="C130" s="66"/>
      <c r="D130" s="66"/>
      <c r="E130" s="66"/>
      <c r="F130" s="67"/>
      <c r="G130" s="68" t="s">
        <v>295</v>
      </c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70"/>
      <c r="Z130" s="59" t="s">
        <v>97</v>
      </c>
      <c r="AA130" s="60"/>
      <c r="AB130" s="60"/>
      <c r="AC130" s="60"/>
      <c r="AD130" s="61"/>
      <c r="AE130" s="59" t="s">
        <v>296</v>
      </c>
      <c r="AF130" s="60"/>
      <c r="AG130" s="60"/>
      <c r="AH130" s="60"/>
      <c r="AI130" s="60"/>
      <c r="AJ130" s="60"/>
      <c r="AK130" s="60"/>
      <c r="AL130" s="60"/>
      <c r="AM130" s="60"/>
      <c r="AN130" s="61"/>
      <c r="AO130" s="62">
        <f>AO121/AO126*1000</f>
        <v>1576.7307692307693</v>
      </c>
      <c r="AP130" s="63"/>
      <c r="AQ130" s="63"/>
      <c r="AR130" s="63"/>
      <c r="AS130" s="63"/>
      <c r="AT130" s="63"/>
      <c r="AU130" s="63"/>
      <c r="AV130" s="64"/>
      <c r="AW130" s="62"/>
      <c r="AX130" s="63"/>
      <c r="AY130" s="63"/>
      <c r="AZ130" s="63"/>
      <c r="BA130" s="63"/>
      <c r="BB130" s="63"/>
      <c r="BC130" s="63"/>
      <c r="BD130" s="64"/>
      <c r="BE130" s="62">
        <f>AO130</f>
        <v>1576.7307692307693</v>
      </c>
      <c r="BF130" s="63"/>
      <c r="BG130" s="63"/>
      <c r="BH130" s="63"/>
      <c r="BI130" s="63"/>
      <c r="BJ130" s="63"/>
      <c r="BK130" s="63"/>
      <c r="BL130" s="64"/>
    </row>
    <row r="131" spans="1:64" ht="33" customHeight="1" x14ac:dyDescent="0.2">
      <c r="A131" s="65" t="s">
        <v>293</v>
      </c>
      <c r="B131" s="66"/>
      <c r="C131" s="66"/>
      <c r="D131" s="66"/>
      <c r="E131" s="66"/>
      <c r="F131" s="67"/>
      <c r="G131" s="68" t="s">
        <v>342</v>
      </c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70"/>
      <c r="Z131" s="59" t="s">
        <v>97</v>
      </c>
      <c r="AA131" s="60"/>
      <c r="AB131" s="60"/>
      <c r="AC131" s="60"/>
      <c r="AD131" s="61"/>
      <c r="AE131" s="59" t="s">
        <v>343</v>
      </c>
      <c r="AF131" s="60"/>
      <c r="AG131" s="60"/>
      <c r="AH131" s="60"/>
      <c r="AI131" s="60"/>
      <c r="AJ131" s="60"/>
      <c r="AK131" s="60"/>
      <c r="AL131" s="60"/>
      <c r="AM131" s="60"/>
      <c r="AN131" s="61"/>
      <c r="AO131" s="62">
        <v>195</v>
      </c>
      <c r="AP131" s="63"/>
      <c r="AQ131" s="63"/>
      <c r="AR131" s="63"/>
      <c r="AS131" s="63"/>
      <c r="AT131" s="63"/>
      <c r="AU131" s="63"/>
      <c r="AV131" s="64"/>
      <c r="AW131" s="62">
        <v>6000</v>
      </c>
      <c r="AX131" s="63"/>
      <c r="AY131" s="63"/>
      <c r="AZ131" s="63"/>
      <c r="BA131" s="63"/>
      <c r="BB131" s="63"/>
      <c r="BC131" s="63"/>
      <c r="BD131" s="64"/>
      <c r="BE131" s="62">
        <f>AO131+AW131</f>
        <v>6195</v>
      </c>
      <c r="BF131" s="63"/>
      <c r="BG131" s="63"/>
      <c r="BH131" s="63"/>
      <c r="BI131" s="63"/>
      <c r="BJ131" s="63"/>
      <c r="BK131" s="63"/>
      <c r="BL131" s="64"/>
    </row>
    <row r="132" spans="1:64" ht="18.75" customHeight="1" x14ac:dyDescent="0.2">
      <c r="A132" s="83" t="s">
        <v>182</v>
      </c>
      <c r="B132" s="84"/>
      <c r="C132" s="84"/>
      <c r="D132" s="84"/>
      <c r="E132" s="84"/>
      <c r="F132" s="85"/>
      <c r="G132" s="96" t="s">
        <v>54</v>
      </c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8"/>
      <c r="Z132" s="59"/>
      <c r="AA132" s="60"/>
      <c r="AB132" s="60"/>
      <c r="AC132" s="60"/>
      <c r="AD132" s="61"/>
      <c r="AE132" s="59"/>
      <c r="AF132" s="60"/>
      <c r="AG132" s="60"/>
      <c r="AH132" s="60"/>
      <c r="AI132" s="60"/>
      <c r="AJ132" s="60"/>
      <c r="AK132" s="60"/>
      <c r="AL132" s="60"/>
      <c r="AM132" s="60"/>
      <c r="AN132" s="61"/>
      <c r="AO132" s="77"/>
      <c r="AP132" s="78"/>
      <c r="AQ132" s="78"/>
      <c r="AR132" s="78"/>
      <c r="AS132" s="78"/>
      <c r="AT132" s="78"/>
      <c r="AU132" s="78"/>
      <c r="AV132" s="79"/>
      <c r="AW132" s="74"/>
      <c r="AX132" s="75"/>
      <c r="AY132" s="75"/>
      <c r="AZ132" s="75"/>
      <c r="BA132" s="75"/>
      <c r="BB132" s="75"/>
      <c r="BC132" s="75"/>
      <c r="BD132" s="76"/>
      <c r="BE132" s="77"/>
      <c r="BF132" s="78"/>
      <c r="BG132" s="78"/>
      <c r="BH132" s="78"/>
      <c r="BI132" s="78"/>
      <c r="BJ132" s="78"/>
      <c r="BK132" s="78"/>
      <c r="BL132" s="79"/>
    </row>
    <row r="133" spans="1:64" ht="48" customHeight="1" x14ac:dyDescent="0.2">
      <c r="A133" s="65" t="s">
        <v>294</v>
      </c>
      <c r="B133" s="66"/>
      <c r="C133" s="66"/>
      <c r="D133" s="66"/>
      <c r="E133" s="66"/>
      <c r="F133" s="67"/>
      <c r="G133" s="68" t="s">
        <v>59</v>
      </c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70"/>
      <c r="Z133" s="59" t="s">
        <v>55</v>
      </c>
      <c r="AA133" s="60"/>
      <c r="AB133" s="60"/>
      <c r="AC133" s="60"/>
      <c r="AD133" s="61"/>
      <c r="AE133" s="59" t="s">
        <v>291</v>
      </c>
      <c r="AF133" s="60"/>
      <c r="AG133" s="60"/>
      <c r="AH133" s="60"/>
      <c r="AI133" s="60"/>
      <c r="AJ133" s="60"/>
      <c r="AK133" s="60"/>
      <c r="AL133" s="60"/>
      <c r="AM133" s="60"/>
      <c r="AN133" s="61"/>
      <c r="AO133" s="90">
        <v>0.78</v>
      </c>
      <c r="AP133" s="91"/>
      <c r="AQ133" s="91"/>
      <c r="AR133" s="91"/>
      <c r="AS133" s="91"/>
      <c r="AT133" s="91"/>
      <c r="AU133" s="91"/>
      <c r="AV133" s="92"/>
      <c r="AW133" s="90"/>
      <c r="AX133" s="91"/>
      <c r="AY133" s="91"/>
      <c r="AZ133" s="91"/>
      <c r="BA133" s="91"/>
      <c r="BB133" s="91"/>
      <c r="BC133" s="91"/>
      <c r="BD133" s="92"/>
      <c r="BE133" s="90">
        <f>AO133</f>
        <v>0.78</v>
      </c>
      <c r="BF133" s="91"/>
      <c r="BG133" s="91"/>
      <c r="BH133" s="91"/>
      <c r="BI133" s="91"/>
      <c r="BJ133" s="91"/>
      <c r="BK133" s="91"/>
      <c r="BL133" s="92"/>
    </row>
    <row r="134" spans="1:64" ht="34.5" customHeight="1" x14ac:dyDescent="0.2">
      <c r="A134" s="83" t="s">
        <v>175</v>
      </c>
      <c r="B134" s="84"/>
      <c r="C134" s="84"/>
      <c r="D134" s="84"/>
      <c r="E134" s="84"/>
      <c r="F134" s="85"/>
      <c r="G134" s="111" t="s">
        <v>328</v>
      </c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3"/>
      <c r="AA134" s="113"/>
      <c r="AB134" s="113"/>
      <c r="AC134" s="113"/>
      <c r="AD134" s="113"/>
      <c r="AE134" s="87"/>
      <c r="AF134" s="87"/>
      <c r="AG134" s="87"/>
      <c r="AH134" s="87"/>
      <c r="AI134" s="87"/>
      <c r="AJ134" s="87"/>
      <c r="AK134" s="87"/>
      <c r="AL134" s="87"/>
      <c r="AM134" s="87"/>
      <c r="AN134" s="88"/>
      <c r="AO134" s="90"/>
      <c r="AP134" s="91"/>
      <c r="AQ134" s="91"/>
      <c r="AR134" s="91"/>
      <c r="AS134" s="91"/>
      <c r="AT134" s="91"/>
      <c r="AU134" s="91"/>
      <c r="AV134" s="92"/>
      <c r="AW134" s="90"/>
      <c r="AX134" s="91"/>
      <c r="AY134" s="91"/>
      <c r="AZ134" s="91"/>
      <c r="BA134" s="91"/>
      <c r="BB134" s="91"/>
      <c r="BC134" s="91"/>
      <c r="BD134" s="92"/>
      <c r="BE134" s="90"/>
      <c r="BF134" s="91"/>
      <c r="BG134" s="91"/>
      <c r="BH134" s="91"/>
      <c r="BI134" s="91"/>
      <c r="BJ134" s="91"/>
      <c r="BK134" s="91"/>
      <c r="BL134" s="92"/>
    </row>
    <row r="135" spans="1:64" ht="16.5" customHeight="1" x14ac:dyDescent="0.2">
      <c r="A135" s="83" t="s">
        <v>194</v>
      </c>
      <c r="B135" s="84"/>
      <c r="C135" s="84"/>
      <c r="D135" s="84"/>
      <c r="E135" s="84"/>
      <c r="F135" s="85"/>
      <c r="G135" s="96" t="s">
        <v>49</v>
      </c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8"/>
      <c r="Z135" s="114"/>
      <c r="AA135" s="115"/>
      <c r="AB135" s="115"/>
      <c r="AC135" s="115"/>
      <c r="AD135" s="116"/>
      <c r="AE135" s="114"/>
      <c r="AF135" s="115"/>
      <c r="AG135" s="115"/>
      <c r="AH135" s="115"/>
      <c r="AI135" s="115"/>
      <c r="AJ135" s="115"/>
      <c r="AK135" s="115"/>
      <c r="AL135" s="115"/>
      <c r="AM135" s="115"/>
      <c r="AN135" s="116"/>
      <c r="AO135" s="139">
        <f>AO136+AO137+AO138</f>
        <v>2561</v>
      </c>
      <c r="AP135" s="140"/>
      <c r="AQ135" s="140"/>
      <c r="AR135" s="140"/>
      <c r="AS135" s="140"/>
      <c r="AT135" s="140"/>
      <c r="AU135" s="140"/>
      <c r="AV135" s="141"/>
      <c r="AW135" s="74"/>
      <c r="AX135" s="75"/>
      <c r="AY135" s="75"/>
      <c r="AZ135" s="75"/>
      <c r="BA135" s="75"/>
      <c r="BB135" s="75"/>
      <c r="BC135" s="75"/>
      <c r="BD135" s="76"/>
      <c r="BE135" s="74"/>
      <c r="BF135" s="75"/>
      <c r="BG135" s="75"/>
      <c r="BH135" s="75"/>
      <c r="BI135" s="75"/>
      <c r="BJ135" s="75"/>
      <c r="BK135" s="75"/>
      <c r="BL135" s="76"/>
    </row>
    <row r="136" spans="1:64" ht="67.5" customHeight="1" x14ac:dyDescent="0.2">
      <c r="A136" s="65" t="s">
        <v>195</v>
      </c>
      <c r="B136" s="66"/>
      <c r="C136" s="66"/>
      <c r="D136" s="66"/>
      <c r="E136" s="66"/>
      <c r="F136" s="67"/>
      <c r="G136" s="68" t="s">
        <v>99</v>
      </c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70"/>
      <c r="Z136" s="59" t="s">
        <v>72</v>
      </c>
      <c r="AA136" s="60"/>
      <c r="AB136" s="60"/>
      <c r="AC136" s="60"/>
      <c r="AD136" s="61"/>
      <c r="AE136" s="59" t="s">
        <v>365</v>
      </c>
      <c r="AF136" s="60"/>
      <c r="AG136" s="60"/>
      <c r="AH136" s="60"/>
      <c r="AI136" s="60"/>
      <c r="AJ136" s="60"/>
      <c r="AK136" s="60"/>
      <c r="AL136" s="60"/>
      <c r="AM136" s="60"/>
      <c r="AN136" s="61"/>
      <c r="AO136" s="62">
        <f>190+190+45+49+48</f>
        <v>522</v>
      </c>
      <c r="AP136" s="63"/>
      <c r="AQ136" s="63"/>
      <c r="AR136" s="63"/>
      <c r="AS136" s="63"/>
      <c r="AT136" s="63"/>
      <c r="AU136" s="63"/>
      <c r="AV136" s="64"/>
      <c r="AW136" s="62"/>
      <c r="AX136" s="63"/>
      <c r="AY136" s="63"/>
      <c r="AZ136" s="63"/>
      <c r="BA136" s="63"/>
      <c r="BB136" s="63"/>
      <c r="BC136" s="63"/>
      <c r="BD136" s="64"/>
      <c r="BE136" s="62">
        <f>AO136</f>
        <v>522</v>
      </c>
      <c r="BF136" s="63"/>
      <c r="BG136" s="63"/>
      <c r="BH136" s="63"/>
      <c r="BI136" s="63"/>
      <c r="BJ136" s="63"/>
      <c r="BK136" s="63"/>
      <c r="BL136" s="64"/>
    </row>
    <row r="137" spans="1:64" ht="63.75" customHeight="1" x14ac:dyDescent="0.2">
      <c r="A137" s="65" t="s">
        <v>196</v>
      </c>
      <c r="B137" s="66"/>
      <c r="C137" s="66"/>
      <c r="D137" s="66"/>
      <c r="E137" s="66"/>
      <c r="F137" s="67"/>
      <c r="G137" s="68" t="s">
        <v>100</v>
      </c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70"/>
      <c r="Z137" s="59" t="s">
        <v>72</v>
      </c>
      <c r="AA137" s="60"/>
      <c r="AB137" s="60"/>
      <c r="AC137" s="60"/>
      <c r="AD137" s="61"/>
      <c r="AE137" s="59" t="s">
        <v>374</v>
      </c>
      <c r="AF137" s="60"/>
      <c r="AG137" s="60"/>
      <c r="AH137" s="60"/>
      <c r="AI137" s="60"/>
      <c r="AJ137" s="60"/>
      <c r="AK137" s="60"/>
      <c r="AL137" s="60"/>
      <c r="AM137" s="60"/>
      <c r="AN137" s="61"/>
      <c r="AO137" s="62">
        <f>795-700+30+195+195+195+195+49+450+46+48-448+46+45+45+45+45+48+48+48+45+48+45+48+49+48+48+49</f>
        <v>1800</v>
      </c>
      <c r="AP137" s="63"/>
      <c r="AQ137" s="63"/>
      <c r="AR137" s="63"/>
      <c r="AS137" s="63"/>
      <c r="AT137" s="63"/>
      <c r="AU137" s="63"/>
      <c r="AV137" s="64"/>
      <c r="AW137" s="52"/>
      <c r="AX137" s="53"/>
      <c r="AY137" s="53"/>
      <c r="AZ137" s="53"/>
      <c r="BA137" s="53"/>
      <c r="BB137" s="53"/>
      <c r="BC137" s="53"/>
      <c r="BD137" s="54"/>
      <c r="BE137" s="62">
        <f>AO137</f>
        <v>1800</v>
      </c>
      <c r="BF137" s="63"/>
      <c r="BG137" s="63"/>
      <c r="BH137" s="63"/>
      <c r="BI137" s="63"/>
      <c r="BJ137" s="63"/>
      <c r="BK137" s="63"/>
      <c r="BL137" s="64"/>
    </row>
    <row r="138" spans="1:64" ht="49.5" customHeight="1" x14ac:dyDescent="0.2">
      <c r="A138" s="65" t="s">
        <v>197</v>
      </c>
      <c r="B138" s="66"/>
      <c r="C138" s="66"/>
      <c r="D138" s="66"/>
      <c r="E138" s="66"/>
      <c r="F138" s="67"/>
      <c r="G138" s="68" t="s">
        <v>101</v>
      </c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70"/>
      <c r="Z138" s="59" t="s">
        <v>72</v>
      </c>
      <c r="AA138" s="60"/>
      <c r="AB138" s="60"/>
      <c r="AC138" s="60"/>
      <c r="AD138" s="61"/>
      <c r="AE138" s="59" t="s">
        <v>344</v>
      </c>
      <c r="AF138" s="60"/>
      <c r="AG138" s="60"/>
      <c r="AH138" s="60"/>
      <c r="AI138" s="60"/>
      <c r="AJ138" s="60"/>
      <c r="AK138" s="60"/>
      <c r="AL138" s="60"/>
      <c r="AM138" s="60"/>
      <c r="AN138" s="61"/>
      <c r="AO138" s="62">
        <f>190+49</f>
        <v>239</v>
      </c>
      <c r="AP138" s="63"/>
      <c r="AQ138" s="63"/>
      <c r="AR138" s="63"/>
      <c r="AS138" s="63"/>
      <c r="AT138" s="63"/>
      <c r="AU138" s="63"/>
      <c r="AV138" s="64"/>
      <c r="AW138" s="52"/>
      <c r="AX138" s="53"/>
      <c r="AY138" s="53"/>
      <c r="AZ138" s="53"/>
      <c r="BA138" s="53"/>
      <c r="BB138" s="53"/>
      <c r="BC138" s="53"/>
      <c r="BD138" s="54"/>
      <c r="BE138" s="62">
        <f>AO138</f>
        <v>239</v>
      </c>
      <c r="BF138" s="63"/>
      <c r="BG138" s="63"/>
      <c r="BH138" s="63"/>
      <c r="BI138" s="63"/>
      <c r="BJ138" s="63"/>
      <c r="BK138" s="63"/>
      <c r="BL138" s="64"/>
    </row>
    <row r="139" spans="1:64" ht="18.75" customHeight="1" x14ac:dyDescent="0.25">
      <c r="A139" s="83" t="s">
        <v>198</v>
      </c>
      <c r="B139" s="84"/>
      <c r="C139" s="84"/>
      <c r="D139" s="84"/>
      <c r="E139" s="84"/>
      <c r="F139" s="85"/>
      <c r="G139" s="96" t="s">
        <v>50</v>
      </c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8"/>
      <c r="Z139" s="96" t="s">
        <v>53</v>
      </c>
      <c r="AA139" s="97"/>
      <c r="AB139" s="97"/>
      <c r="AC139" s="97"/>
      <c r="AD139" s="98"/>
      <c r="AE139" s="96" t="s">
        <v>53</v>
      </c>
      <c r="AF139" s="97"/>
      <c r="AG139" s="97"/>
      <c r="AH139" s="97"/>
      <c r="AI139" s="97"/>
      <c r="AJ139" s="97"/>
      <c r="AK139" s="97"/>
      <c r="AL139" s="97"/>
      <c r="AM139" s="97"/>
      <c r="AN139" s="98"/>
      <c r="AO139" s="108"/>
      <c r="AP139" s="109"/>
      <c r="AQ139" s="109"/>
      <c r="AR139" s="109"/>
      <c r="AS139" s="109"/>
      <c r="AT139" s="109"/>
      <c r="AU139" s="109"/>
      <c r="AV139" s="110"/>
      <c r="AW139" s="74"/>
      <c r="AX139" s="75"/>
      <c r="AY139" s="75"/>
      <c r="AZ139" s="75"/>
      <c r="BA139" s="75"/>
      <c r="BB139" s="75"/>
      <c r="BC139" s="75"/>
      <c r="BD139" s="76"/>
      <c r="BE139" s="77"/>
      <c r="BF139" s="78"/>
      <c r="BG139" s="78"/>
      <c r="BH139" s="78"/>
      <c r="BI139" s="78"/>
      <c r="BJ139" s="78"/>
      <c r="BK139" s="78"/>
      <c r="BL139" s="79"/>
    </row>
    <row r="140" spans="1:64" ht="25.5" customHeight="1" x14ac:dyDescent="0.25">
      <c r="A140" s="65" t="s">
        <v>199</v>
      </c>
      <c r="B140" s="66"/>
      <c r="C140" s="66"/>
      <c r="D140" s="66"/>
      <c r="E140" s="66"/>
      <c r="F140" s="67"/>
      <c r="G140" s="68" t="s">
        <v>368</v>
      </c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70"/>
      <c r="Z140" s="59" t="s">
        <v>51</v>
      </c>
      <c r="AA140" s="60"/>
      <c r="AB140" s="60"/>
      <c r="AC140" s="60"/>
      <c r="AD140" s="61"/>
      <c r="AE140" s="59" t="s">
        <v>102</v>
      </c>
      <c r="AF140" s="60"/>
      <c r="AG140" s="60"/>
      <c r="AH140" s="60"/>
      <c r="AI140" s="60"/>
      <c r="AJ140" s="60"/>
      <c r="AK140" s="60"/>
      <c r="AL140" s="60"/>
      <c r="AM140" s="60"/>
      <c r="AN140" s="61"/>
      <c r="AO140" s="71">
        <f>AO136/AO144*1000</f>
        <v>386.66666666666669</v>
      </c>
      <c r="AP140" s="72"/>
      <c r="AQ140" s="72"/>
      <c r="AR140" s="72"/>
      <c r="AS140" s="72"/>
      <c r="AT140" s="72"/>
      <c r="AU140" s="72"/>
      <c r="AV140" s="73"/>
      <c r="AW140" s="55"/>
      <c r="AX140" s="56"/>
      <c r="AY140" s="56"/>
      <c r="AZ140" s="56"/>
      <c r="BA140" s="56"/>
      <c r="BB140" s="56"/>
      <c r="BC140" s="56"/>
      <c r="BD140" s="57"/>
      <c r="BE140" s="77">
        <f>AO140</f>
        <v>386.66666666666669</v>
      </c>
      <c r="BF140" s="78"/>
      <c r="BG140" s="78"/>
      <c r="BH140" s="78"/>
      <c r="BI140" s="78"/>
      <c r="BJ140" s="78"/>
      <c r="BK140" s="78"/>
      <c r="BL140" s="79"/>
    </row>
    <row r="141" spans="1:64" ht="23.25" customHeight="1" x14ac:dyDescent="0.2">
      <c r="A141" s="65" t="s">
        <v>200</v>
      </c>
      <c r="B141" s="66"/>
      <c r="C141" s="66"/>
      <c r="D141" s="66"/>
      <c r="E141" s="66"/>
      <c r="F141" s="67"/>
      <c r="G141" s="68" t="s">
        <v>158</v>
      </c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70"/>
      <c r="Z141" s="59" t="s">
        <v>103</v>
      </c>
      <c r="AA141" s="60"/>
      <c r="AB141" s="60"/>
      <c r="AC141" s="60"/>
      <c r="AD141" s="61"/>
      <c r="AE141" s="59" t="s">
        <v>87</v>
      </c>
      <c r="AF141" s="60"/>
      <c r="AG141" s="60"/>
      <c r="AH141" s="60"/>
      <c r="AI141" s="60"/>
      <c r="AJ141" s="60"/>
      <c r="AK141" s="60"/>
      <c r="AL141" s="60"/>
      <c r="AM141" s="60"/>
      <c r="AN141" s="61"/>
      <c r="AO141" s="62">
        <f>AO137/AO145*1000</f>
        <v>994.25541316836052</v>
      </c>
      <c r="AP141" s="63"/>
      <c r="AQ141" s="63"/>
      <c r="AR141" s="63"/>
      <c r="AS141" s="63"/>
      <c r="AT141" s="63"/>
      <c r="AU141" s="63"/>
      <c r="AV141" s="64"/>
      <c r="AW141" s="55"/>
      <c r="AX141" s="56"/>
      <c r="AY141" s="56"/>
      <c r="AZ141" s="56"/>
      <c r="BA141" s="56"/>
      <c r="BB141" s="56"/>
      <c r="BC141" s="56"/>
      <c r="BD141" s="57"/>
      <c r="BE141" s="77">
        <f>AO141</f>
        <v>994.25541316836052</v>
      </c>
      <c r="BF141" s="78"/>
      <c r="BG141" s="78"/>
      <c r="BH141" s="78"/>
      <c r="BI141" s="78"/>
      <c r="BJ141" s="78"/>
      <c r="BK141" s="78"/>
      <c r="BL141" s="79"/>
    </row>
    <row r="142" spans="1:64" ht="24.75" customHeight="1" x14ac:dyDescent="0.2">
      <c r="A142" s="65" t="s">
        <v>201</v>
      </c>
      <c r="B142" s="66"/>
      <c r="C142" s="66"/>
      <c r="D142" s="66"/>
      <c r="E142" s="66"/>
      <c r="F142" s="67"/>
      <c r="G142" s="129" t="s">
        <v>104</v>
      </c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59" t="s">
        <v>51</v>
      </c>
      <c r="AA142" s="60"/>
      <c r="AB142" s="60"/>
      <c r="AC142" s="60"/>
      <c r="AD142" s="61"/>
      <c r="AE142" s="59" t="s">
        <v>87</v>
      </c>
      <c r="AF142" s="60"/>
      <c r="AG142" s="60"/>
      <c r="AH142" s="60"/>
      <c r="AI142" s="60"/>
      <c r="AJ142" s="60"/>
      <c r="AK142" s="60"/>
      <c r="AL142" s="60"/>
      <c r="AM142" s="60"/>
      <c r="AN142" s="61"/>
      <c r="AO142" s="77">
        <f>AO138/AO146*1000</f>
        <v>150.03138731952293</v>
      </c>
      <c r="AP142" s="78"/>
      <c r="AQ142" s="78"/>
      <c r="AR142" s="78"/>
      <c r="AS142" s="78"/>
      <c r="AT142" s="78"/>
      <c r="AU142" s="78"/>
      <c r="AV142" s="79"/>
      <c r="AW142" s="77"/>
      <c r="AX142" s="78"/>
      <c r="AY142" s="78"/>
      <c r="AZ142" s="78"/>
      <c r="BA142" s="78"/>
      <c r="BB142" s="78"/>
      <c r="BC142" s="78"/>
      <c r="BD142" s="79"/>
      <c r="BE142" s="77">
        <f>AO142</f>
        <v>150.03138731952293</v>
      </c>
      <c r="BF142" s="78"/>
      <c r="BG142" s="78"/>
      <c r="BH142" s="78"/>
      <c r="BI142" s="78"/>
      <c r="BJ142" s="78"/>
      <c r="BK142" s="78"/>
      <c r="BL142" s="79"/>
    </row>
    <row r="143" spans="1:64" ht="18" customHeight="1" x14ac:dyDescent="0.2">
      <c r="A143" s="83" t="s">
        <v>202</v>
      </c>
      <c r="B143" s="84"/>
      <c r="C143" s="84"/>
      <c r="D143" s="84"/>
      <c r="E143" s="84"/>
      <c r="F143" s="85"/>
      <c r="G143" s="96" t="s">
        <v>52</v>
      </c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8"/>
      <c r="Z143" s="96" t="s">
        <v>53</v>
      </c>
      <c r="AA143" s="97"/>
      <c r="AB143" s="97"/>
      <c r="AC143" s="97"/>
      <c r="AD143" s="98"/>
      <c r="AE143" s="96" t="s">
        <v>53</v>
      </c>
      <c r="AF143" s="97"/>
      <c r="AG143" s="97"/>
      <c r="AH143" s="97"/>
      <c r="AI143" s="97"/>
      <c r="AJ143" s="97"/>
      <c r="AK143" s="97"/>
      <c r="AL143" s="97"/>
      <c r="AM143" s="97"/>
      <c r="AN143" s="98"/>
      <c r="AO143" s="74"/>
      <c r="AP143" s="75"/>
      <c r="AQ143" s="75"/>
      <c r="AR143" s="75"/>
      <c r="AS143" s="75"/>
      <c r="AT143" s="75"/>
      <c r="AU143" s="75"/>
      <c r="AV143" s="76"/>
      <c r="AW143" s="74"/>
      <c r="AX143" s="75"/>
      <c r="AY143" s="75"/>
      <c r="AZ143" s="75"/>
      <c r="BA143" s="75"/>
      <c r="BB143" s="75"/>
      <c r="BC143" s="75"/>
      <c r="BD143" s="76"/>
      <c r="BE143" s="77"/>
      <c r="BF143" s="78"/>
      <c r="BG143" s="78"/>
      <c r="BH143" s="78"/>
      <c r="BI143" s="78"/>
      <c r="BJ143" s="78"/>
      <c r="BK143" s="78"/>
      <c r="BL143" s="79"/>
    </row>
    <row r="144" spans="1:64" ht="32.25" customHeight="1" x14ac:dyDescent="0.2">
      <c r="A144" s="65" t="s">
        <v>203</v>
      </c>
      <c r="B144" s="66"/>
      <c r="C144" s="66"/>
      <c r="D144" s="66"/>
      <c r="E144" s="66"/>
      <c r="F144" s="67"/>
      <c r="G144" s="68" t="s">
        <v>105</v>
      </c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70"/>
      <c r="Z144" s="59" t="s">
        <v>97</v>
      </c>
      <c r="AA144" s="60"/>
      <c r="AB144" s="60"/>
      <c r="AC144" s="60"/>
      <c r="AD144" s="61"/>
      <c r="AE144" s="59" t="s">
        <v>106</v>
      </c>
      <c r="AF144" s="60"/>
      <c r="AG144" s="60"/>
      <c r="AH144" s="60"/>
      <c r="AI144" s="60"/>
      <c r="AJ144" s="60"/>
      <c r="AK144" s="60"/>
      <c r="AL144" s="60"/>
      <c r="AM144" s="60"/>
      <c r="AN144" s="61"/>
      <c r="AO144" s="74">
        <v>1350</v>
      </c>
      <c r="AP144" s="75"/>
      <c r="AQ144" s="75"/>
      <c r="AR144" s="75"/>
      <c r="AS144" s="75"/>
      <c r="AT144" s="75"/>
      <c r="AU144" s="75"/>
      <c r="AV144" s="76"/>
      <c r="AW144" s="55"/>
      <c r="AX144" s="56"/>
      <c r="AY144" s="56"/>
      <c r="AZ144" s="56"/>
      <c r="BA144" s="56"/>
      <c r="BB144" s="56"/>
      <c r="BC144" s="56"/>
      <c r="BD144" s="57"/>
      <c r="BE144" s="62">
        <f>AO144</f>
        <v>1350</v>
      </c>
      <c r="BF144" s="63"/>
      <c r="BG144" s="63"/>
      <c r="BH144" s="63"/>
      <c r="BI144" s="63"/>
      <c r="BJ144" s="63"/>
      <c r="BK144" s="63"/>
      <c r="BL144" s="64"/>
    </row>
    <row r="145" spans="1:64" ht="46.5" customHeight="1" x14ac:dyDescent="0.2">
      <c r="A145" s="65" t="s">
        <v>204</v>
      </c>
      <c r="B145" s="66"/>
      <c r="C145" s="66"/>
      <c r="D145" s="66"/>
      <c r="E145" s="66"/>
      <c r="F145" s="67"/>
      <c r="G145" s="68" t="s">
        <v>107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70"/>
      <c r="Z145" s="59" t="s">
        <v>97</v>
      </c>
      <c r="AA145" s="60"/>
      <c r="AB145" s="60"/>
      <c r="AC145" s="60"/>
      <c r="AD145" s="61"/>
      <c r="AE145" s="59" t="s">
        <v>108</v>
      </c>
      <c r="AF145" s="60"/>
      <c r="AG145" s="60"/>
      <c r="AH145" s="60"/>
      <c r="AI145" s="60"/>
      <c r="AJ145" s="60"/>
      <c r="AK145" s="60"/>
      <c r="AL145" s="60"/>
      <c r="AM145" s="60"/>
      <c r="AN145" s="61"/>
      <c r="AO145" s="74">
        <v>1810.4</v>
      </c>
      <c r="AP145" s="75"/>
      <c r="AQ145" s="75"/>
      <c r="AR145" s="75"/>
      <c r="AS145" s="75"/>
      <c r="AT145" s="75"/>
      <c r="AU145" s="75"/>
      <c r="AV145" s="76"/>
      <c r="AW145" s="55"/>
      <c r="AX145" s="56"/>
      <c r="AY145" s="56"/>
      <c r="AZ145" s="56"/>
      <c r="BA145" s="56"/>
      <c r="BB145" s="56"/>
      <c r="BC145" s="56"/>
      <c r="BD145" s="57"/>
      <c r="BE145" s="80">
        <f>AO145</f>
        <v>1810.4</v>
      </c>
      <c r="BF145" s="81"/>
      <c r="BG145" s="81"/>
      <c r="BH145" s="81"/>
      <c r="BI145" s="81"/>
      <c r="BJ145" s="81"/>
      <c r="BK145" s="81"/>
      <c r="BL145" s="82"/>
    </row>
    <row r="146" spans="1:64" ht="33.75" customHeight="1" x14ac:dyDescent="0.2">
      <c r="A146" s="65" t="s">
        <v>205</v>
      </c>
      <c r="B146" s="66"/>
      <c r="C146" s="66"/>
      <c r="D146" s="66"/>
      <c r="E146" s="66"/>
      <c r="F146" s="67"/>
      <c r="G146" s="68" t="s">
        <v>109</v>
      </c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70"/>
      <c r="Z146" s="59" t="s">
        <v>97</v>
      </c>
      <c r="AA146" s="60"/>
      <c r="AB146" s="60"/>
      <c r="AC146" s="60"/>
      <c r="AD146" s="61"/>
      <c r="AE146" s="59" t="s">
        <v>110</v>
      </c>
      <c r="AF146" s="60"/>
      <c r="AG146" s="60"/>
      <c r="AH146" s="60"/>
      <c r="AI146" s="60"/>
      <c r="AJ146" s="60"/>
      <c r="AK146" s="60"/>
      <c r="AL146" s="60"/>
      <c r="AM146" s="60"/>
      <c r="AN146" s="61"/>
      <c r="AO146" s="62">
        <v>1593</v>
      </c>
      <c r="AP146" s="63"/>
      <c r="AQ146" s="63"/>
      <c r="AR146" s="63"/>
      <c r="AS146" s="63"/>
      <c r="AT146" s="63"/>
      <c r="AU146" s="63"/>
      <c r="AV146" s="64"/>
      <c r="AW146" s="120"/>
      <c r="AX146" s="121"/>
      <c r="AY146" s="121"/>
      <c r="AZ146" s="121"/>
      <c r="BA146" s="121"/>
      <c r="BB146" s="121"/>
      <c r="BC146" s="121"/>
      <c r="BD146" s="122"/>
      <c r="BE146" s="62">
        <f>AO146</f>
        <v>1593</v>
      </c>
      <c r="BF146" s="63"/>
      <c r="BG146" s="63"/>
      <c r="BH146" s="63"/>
      <c r="BI146" s="63"/>
      <c r="BJ146" s="63"/>
      <c r="BK146" s="63"/>
      <c r="BL146" s="64"/>
    </row>
    <row r="147" spans="1:64" ht="18.75" customHeight="1" x14ac:dyDescent="0.2">
      <c r="A147" s="83" t="s">
        <v>206</v>
      </c>
      <c r="B147" s="84"/>
      <c r="C147" s="84"/>
      <c r="D147" s="84"/>
      <c r="E147" s="84"/>
      <c r="F147" s="85"/>
      <c r="G147" s="96" t="s">
        <v>54</v>
      </c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8"/>
      <c r="Z147" s="59"/>
      <c r="AA147" s="60"/>
      <c r="AB147" s="60"/>
      <c r="AC147" s="60"/>
      <c r="AD147" s="61"/>
      <c r="AE147" s="59"/>
      <c r="AF147" s="60"/>
      <c r="AG147" s="60"/>
      <c r="AH147" s="60"/>
      <c r="AI147" s="60"/>
      <c r="AJ147" s="60"/>
      <c r="AK147" s="60"/>
      <c r="AL147" s="60"/>
      <c r="AM147" s="60"/>
      <c r="AN147" s="61"/>
      <c r="AO147" s="77"/>
      <c r="AP147" s="78"/>
      <c r="AQ147" s="78"/>
      <c r="AR147" s="78"/>
      <c r="AS147" s="78"/>
      <c r="AT147" s="78"/>
      <c r="AU147" s="78"/>
      <c r="AV147" s="79"/>
      <c r="AW147" s="74"/>
      <c r="AX147" s="75"/>
      <c r="AY147" s="75"/>
      <c r="AZ147" s="75"/>
      <c r="BA147" s="75"/>
      <c r="BB147" s="75"/>
      <c r="BC147" s="75"/>
      <c r="BD147" s="76"/>
      <c r="BE147" s="77"/>
      <c r="BF147" s="78"/>
      <c r="BG147" s="78"/>
      <c r="BH147" s="78"/>
      <c r="BI147" s="78"/>
      <c r="BJ147" s="78"/>
      <c r="BK147" s="78"/>
      <c r="BL147" s="79"/>
    </row>
    <row r="148" spans="1:64" ht="48" customHeight="1" x14ac:dyDescent="0.2">
      <c r="A148" s="65" t="s">
        <v>297</v>
      </c>
      <c r="B148" s="66"/>
      <c r="C148" s="66"/>
      <c r="D148" s="66"/>
      <c r="E148" s="66"/>
      <c r="F148" s="67"/>
      <c r="G148" s="68" t="s">
        <v>111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70"/>
      <c r="Z148" s="59" t="s">
        <v>55</v>
      </c>
      <c r="AA148" s="60"/>
      <c r="AB148" s="60"/>
      <c r="AC148" s="60"/>
      <c r="AD148" s="61"/>
      <c r="AE148" s="59" t="s">
        <v>298</v>
      </c>
      <c r="AF148" s="60"/>
      <c r="AG148" s="60"/>
      <c r="AH148" s="60"/>
      <c r="AI148" s="60"/>
      <c r="AJ148" s="60"/>
      <c r="AK148" s="60"/>
      <c r="AL148" s="60"/>
      <c r="AM148" s="60"/>
      <c r="AN148" s="61"/>
      <c r="AO148" s="90">
        <f>AO135/1132.78</f>
        <v>2.2608096894366074</v>
      </c>
      <c r="AP148" s="91"/>
      <c r="AQ148" s="91"/>
      <c r="AR148" s="91"/>
      <c r="AS148" s="91"/>
      <c r="AT148" s="91"/>
      <c r="AU148" s="91"/>
      <c r="AV148" s="92"/>
      <c r="AW148" s="90"/>
      <c r="AX148" s="91"/>
      <c r="AY148" s="91"/>
      <c r="AZ148" s="91"/>
      <c r="BA148" s="91"/>
      <c r="BB148" s="91"/>
      <c r="BC148" s="91"/>
      <c r="BD148" s="92"/>
      <c r="BE148" s="90">
        <f>AO148</f>
        <v>2.2608096894366074</v>
      </c>
      <c r="BF148" s="91"/>
      <c r="BG148" s="91"/>
      <c r="BH148" s="91"/>
      <c r="BI148" s="91"/>
      <c r="BJ148" s="91"/>
      <c r="BK148" s="91"/>
      <c r="BL148" s="92"/>
    </row>
    <row r="149" spans="1:64" ht="37.5" customHeight="1" x14ac:dyDescent="0.2">
      <c r="A149" s="83" t="s">
        <v>207</v>
      </c>
      <c r="B149" s="84"/>
      <c r="C149" s="84"/>
      <c r="D149" s="84"/>
      <c r="E149" s="84"/>
      <c r="F149" s="85"/>
      <c r="G149" s="111" t="s">
        <v>287</v>
      </c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3"/>
      <c r="AA149" s="113"/>
      <c r="AB149" s="113"/>
      <c r="AC149" s="113"/>
      <c r="AD149" s="113"/>
      <c r="AE149" s="87"/>
      <c r="AF149" s="87"/>
      <c r="AG149" s="87"/>
      <c r="AH149" s="87"/>
      <c r="AI149" s="87"/>
      <c r="AJ149" s="87"/>
      <c r="AK149" s="87"/>
      <c r="AL149" s="87"/>
      <c r="AM149" s="87"/>
      <c r="AN149" s="88"/>
      <c r="AO149" s="90"/>
      <c r="AP149" s="91"/>
      <c r="AQ149" s="91"/>
      <c r="AR149" s="91"/>
      <c r="AS149" s="91"/>
      <c r="AT149" s="91"/>
      <c r="AU149" s="91"/>
      <c r="AV149" s="92"/>
      <c r="AW149" s="49"/>
      <c r="AX149" s="50"/>
      <c r="AY149" s="50"/>
      <c r="AZ149" s="50"/>
      <c r="BA149" s="50"/>
      <c r="BB149" s="50"/>
      <c r="BC149" s="50"/>
      <c r="BD149" s="51"/>
      <c r="BE149" s="49"/>
      <c r="BF149" s="50"/>
      <c r="BG149" s="50"/>
      <c r="BH149" s="50"/>
      <c r="BI149" s="50"/>
      <c r="BJ149" s="50"/>
      <c r="BK149" s="50"/>
      <c r="BL149" s="51"/>
    </row>
    <row r="150" spans="1:64" ht="16.5" customHeight="1" x14ac:dyDescent="0.2">
      <c r="A150" s="83" t="s">
        <v>208</v>
      </c>
      <c r="B150" s="84"/>
      <c r="C150" s="84"/>
      <c r="D150" s="84"/>
      <c r="E150" s="84"/>
      <c r="F150" s="85"/>
      <c r="G150" s="96" t="s">
        <v>49</v>
      </c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8"/>
      <c r="Z150" s="114"/>
      <c r="AA150" s="115"/>
      <c r="AB150" s="115"/>
      <c r="AC150" s="115"/>
      <c r="AD150" s="116"/>
      <c r="AE150" s="114"/>
      <c r="AF150" s="115"/>
      <c r="AG150" s="115"/>
      <c r="AH150" s="115"/>
      <c r="AI150" s="115"/>
      <c r="AJ150" s="115"/>
      <c r="AK150" s="115"/>
      <c r="AL150" s="115"/>
      <c r="AM150" s="115"/>
      <c r="AN150" s="116"/>
      <c r="AO150" s="130">
        <f>AO151+AO152</f>
        <v>249</v>
      </c>
      <c r="AP150" s="131"/>
      <c r="AQ150" s="131"/>
      <c r="AR150" s="131"/>
      <c r="AS150" s="131"/>
      <c r="AT150" s="131"/>
      <c r="AU150" s="131"/>
      <c r="AV150" s="132"/>
      <c r="AW150" s="74"/>
      <c r="AX150" s="75"/>
      <c r="AY150" s="75"/>
      <c r="AZ150" s="75"/>
      <c r="BA150" s="75"/>
      <c r="BB150" s="75"/>
      <c r="BC150" s="75"/>
      <c r="BD150" s="76"/>
      <c r="BE150" s="74"/>
      <c r="BF150" s="75"/>
      <c r="BG150" s="75"/>
      <c r="BH150" s="75"/>
      <c r="BI150" s="75"/>
      <c r="BJ150" s="75"/>
      <c r="BK150" s="75"/>
      <c r="BL150" s="76"/>
    </row>
    <row r="151" spans="1:64" ht="65.25" customHeight="1" x14ac:dyDescent="0.2">
      <c r="A151" s="65" t="s">
        <v>209</v>
      </c>
      <c r="B151" s="66"/>
      <c r="C151" s="66"/>
      <c r="D151" s="66"/>
      <c r="E151" s="66"/>
      <c r="F151" s="67"/>
      <c r="G151" s="68" t="s">
        <v>112</v>
      </c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70"/>
      <c r="Z151" s="59" t="s">
        <v>72</v>
      </c>
      <c r="AA151" s="60"/>
      <c r="AB151" s="60"/>
      <c r="AC151" s="60"/>
      <c r="AD151" s="61"/>
      <c r="AE151" s="59" t="s">
        <v>354</v>
      </c>
      <c r="AF151" s="60"/>
      <c r="AG151" s="60"/>
      <c r="AH151" s="60"/>
      <c r="AI151" s="60"/>
      <c r="AJ151" s="60"/>
      <c r="AK151" s="60"/>
      <c r="AL151" s="60"/>
      <c r="AM151" s="60"/>
      <c r="AN151" s="61"/>
      <c r="AO151" s="62">
        <f>160+39</f>
        <v>199</v>
      </c>
      <c r="AP151" s="63"/>
      <c r="AQ151" s="63"/>
      <c r="AR151" s="63"/>
      <c r="AS151" s="63"/>
      <c r="AT151" s="63"/>
      <c r="AU151" s="63"/>
      <c r="AV151" s="64"/>
      <c r="AW151" s="62"/>
      <c r="AX151" s="63"/>
      <c r="AY151" s="63"/>
      <c r="AZ151" s="63"/>
      <c r="BA151" s="63"/>
      <c r="BB151" s="63"/>
      <c r="BC151" s="63"/>
      <c r="BD151" s="64"/>
      <c r="BE151" s="62">
        <f>AO151</f>
        <v>199</v>
      </c>
      <c r="BF151" s="63"/>
      <c r="BG151" s="63"/>
      <c r="BH151" s="63"/>
      <c r="BI151" s="63"/>
      <c r="BJ151" s="63"/>
      <c r="BK151" s="63"/>
      <c r="BL151" s="64"/>
    </row>
    <row r="152" spans="1:64" ht="35.25" customHeight="1" x14ac:dyDescent="0.2">
      <c r="A152" s="65" t="s">
        <v>210</v>
      </c>
      <c r="B152" s="66"/>
      <c r="C152" s="66"/>
      <c r="D152" s="66"/>
      <c r="E152" s="66"/>
      <c r="F152" s="67"/>
      <c r="G152" s="68" t="s">
        <v>113</v>
      </c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70"/>
      <c r="Z152" s="59" t="s">
        <v>72</v>
      </c>
      <c r="AA152" s="60"/>
      <c r="AB152" s="60"/>
      <c r="AC152" s="60"/>
      <c r="AD152" s="61"/>
      <c r="AE152" s="59" t="s">
        <v>277</v>
      </c>
      <c r="AF152" s="60"/>
      <c r="AG152" s="60"/>
      <c r="AH152" s="60"/>
      <c r="AI152" s="60"/>
      <c r="AJ152" s="60"/>
      <c r="AK152" s="60"/>
      <c r="AL152" s="60"/>
      <c r="AM152" s="60"/>
      <c r="AN152" s="61"/>
      <c r="AO152" s="62">
        <v>50</v>
      </c>
      <c r="AP152" s="63"/>
      <c r="AQ152" s="63"/>
      <c r="AR152" s="63"/>
      <c r="AS152" s="63"/>
      <c r="AT152" s="63"/>
      <c r="AU152" s="63"/>
      <c r="AV152" s="64"/>
      <c r="AW152" s="52"/>
      <c r="AX152" s="53"/>
      <c r="AY152" s="53"/>
      <c r="AZ152" s="53"/>
      <c r="BA152" s="53"/>
      <c r="BB152" s="53"/>
      <c r="BC152" s="53"/>
      <c r="BD152" s="54"/>
      <c r="BE152" s="62">
        <f>AO152</f>
        <v>50</v>
      </c>
      <c r="BF152" s="63"/>
      <c r="BG152" s="63"/>
      <c r="BH152" s="63"/>
      <c r="BI152" s="63"/>
      <c r="BJ152" s="63"/>
      <c r="BK152" s="63"/>
      <c r="BL152" s="64"/>
    </row>
    <row r="153" spans="1:64" ht="18.75" customHeight="1" x14ac:dyDescent="0.25">
      <c r="A153" s="83" t="s">
        <v>211</v>
      </c>
      <c r="B153" s="84"/>
      <c r="C153" s="84"/>
      <c r="D153" s="84"/>
      <c r="E153" s="84"/>
      <c r="F153" s="85"/>
      <c r="G153" s="96" t="s">
        <v>50</v>
      </c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8"/>
      <c r="Z153" s="96" t="s">
        <v>53</v>
      </c>
      <c r="AA153" s="97"/>
      <c r="AB153" s="97"/>
      <c r="AC153" s="97"/>
      <c r="AD153" s="98"/>
      <c r="AE153" s="96" t="s">
        <v>53</v>
      </c>
      <c r="AF153" s="97"/>
      <c r="AG153" s="97"/>
      <c r="AH153" s="97"/>
      <c r="AI153" s="97"/>
      <c r="AJ153" s="97"/>
      <c r="AK153" s="97"/>
      <c r="AL153" s="97"/>
      <c r="AM153" s="97"/>
      <c r="AN153" s="98"/>
      <c r="AO153" s="108"/>
      <c r="AP153" s="109"/>
      <c r="AQ153" s="109"/>
      <c r="AR153" s="109"/>
      <c r="AS153" s="109"/>
      <c r="AT153" s="109"/>
      <c r="AU153" s="109"/>
      <c r="AV153" s="110"/>
      <c r="AW153" s="74"/>
      <c r="AX153" s="75"/>
      <c r="AY153" s="75"/>
      <c r="AZ153" s="75"/>
      <c r="BA153" s="75"/>
      <c r="BB153" s="75"/>
      <c r="BC153" s="75"/>
      <c r="BD153" s="76"/>
      <c r="BE153" s="77"/>
      <c r="BF153" s="78"/>
      <c r="BG153" s="78"/>
      <c r="BH153" s="78"/>
      <c r="BI153" s="78"/>
      <c r="BJ153" s="78"/>
      <c r="BK153" s="78"/>
      <c r="BL153" s="79"/>
    </row>
    <row r="154" spans="1:64" ht="25.5" customHeight="1" x14ac:dyDescent="0.25">
      <c r="A154" s="65" t="s">
        <v>212</v>
      </c>
      <c r="B154" s="66"/>
      <c r="C154" s="66"/>
      <c r="D154" s="66"/>
      <c r="E154" s="66"/>
      <c r="F154" s="67"/>
      <c r="G154" s="68" t="s">
        <v>114</v>
      </c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70"/>
      <c r="Z154" s="59" t="s">
        <v>51</v>
      </c>
      <c r="AA154" s="60"/>
      <c r="AB154" s="60"/>
      <c r="AC154" s="60"/>
      <c r="AD154" s="61"/>
      <c r="AE154" s="59" t="s">
        <v>87</v>
      </c>
      <c r="AF154" s="60"/>
      <c r="AG154" s="60"/>
      <c r="AH154" s="60"/>
      <c r="AI154" s="60"/>
      <c r="AJ154" s="60"/>
      <c r="AK154" s="60"/>
      <c r="AL154" s="60"/>
      <c r="AM154" s="60"/>
      <c r="AN154" s="61"/>
      <c r="AO154" s="71">
        <f>AO151/AO157</f>
        <v>87.280701754385973</v>
      </c>
      <c r="AP154" s="72"/>
      <c r="AQ154" s="72"/>
      <c r="AR154" s="72"/>
      <c r="AS154" s="72"/>
      <c r="AT154" s="72"/>
      <c r="AU154" s="72"/>
      <c r="AV154" s="73"/>
      <c r="AW154" s="55"/>
      <c r="AX154" s="56"/>
      <c r="AY154" s="56"/>
      <c r="AZ154" s="56"/>
      <c r="BA154" s="56"/>
      <c r="BB154" s="56"/>
      <c r="BC154" s="56"/>
      <c r="BD154" s="57"/>
      <c r="BE154" s="77">
        <f>AO154</f>
        <v>87.280701754385973</v>
      </c>
      <c r="BF154" s="78"/>
      <c r="BG154" s="78"/>
      <c r="BH154" s="78"/>
      <c r="BI154" s="78"/>
      <c r="BJ154" s="78"/>
      <c r="BK154" s="78"/>
      <c r="BL154" s="79"/>
    </row>
    <row r="155" spans="1:64" ht="34.5" customHeight="1" x14ac:dyDescent="0.25">
      <c r="A155" s="65" t="s">
        <v>213</v>
      </c>
      <c r="B155" s="66"/>
      <c r="C155" s="66"/>
      <c r="D155" s="66"/>
      <c r="E155" s="66"/>
      <c r="F155" s="67"/>
      <c r="G155" s="68" t="s">
        <v>115</v>
      </c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70"/>
      <c r="Z155" s="59" t="s">
        <v>51</v>
      </c>
      <c r="AA155" s="60"/>
      <c r="AB155" s="60"/>
      <c r="AC155" s="60"/>
      <c r="AD155" s="61"/>
      <c r="AE155" s="59" t="s">
        <v>87</v>
      </c>
      <c r="AF155" s="60"/>
      <c r="AG155" s="60"/>
      <c r="AH155" s="60"/>
      <c r="AI155" s="60"/>
      <c r="AJ155" s="60"/>
      <c r="AK155" s="60"/>
      <c r="AL155" s="60"/>
      <c r="AM155" s="60"/>
      <c r="AN155" s="61"/>
      <c r="AO155" s="71">
        <f>AO152/AO158</f>
        <v>2</v>
      </c>
      <c r="AP155" s="72"/>
      <c r="AQ155" s="72"/>
      <c r="AR155" s="72"/>
      <c r="AS155" s="72"/>
      <c r="AT155" s="72"/>
      <c r="AU155" s="72"/>
      <c r="AV155" s="73"/>
      <c r="AW155" s="55"/>
      <c r="AX155" s="56"/>
      <c r="AY155" s="56"/>
      <c r="AZ155" s="56"/>
      <c r="BA155" s="56"/>
      <c r="BB155" s="56"/>
      <c r="BC155" s="56"/>
      <c r="BD155" s="57"/>
      <c r="BE155" s="77">
        <f>AO155</f>
        <v>2</v>
      </c>
      <c r="BF155" s="78"/>
      <c r="BG155" s="78"/>
      <c r="BH155" s="78"/>
      <c r="BI155" s="78"/>
      <c r="BJ155" s="78"/>
      <c r="BK155" s="78"/>
      <c r="BL155" s="79"/>
    </row>
    <row r="156" spans="1:64" ht="18" customHeight="1" x14ac:dyDescent="0.2">
      <c r="A156" s="83" t="s">
        <v>214</v>
      </c>
      <c r="B156" s="84"/>
      <c r="C156" s="84"/>
      <c r="D156" s="84"/>
      <c r="E156" s="84"/>
      <c r="F156" s="85"/>
      <c r="G156" s="96" t="s">
        <v>52</v>
      </c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8"/>
      <c r="Z156" s="96" t="s">
        <v>53</v>
      </c>
      <c r="AA156" s="97"/>
      <c r="AB156" s="97"/>
      <c r="AC156" s="97"/>
      <c r="AD156" s="98"/>
      <c r="AE156" s="96" t="s">
        <v>53</v>
      </c>
      <c r="AF156" s="97"/>
      <c r="AG156" s="97"/>
      <c r="AH156" s="97"/>
      <c r="AI156" s="97"/>
      <c r="AJ156" s="97"/>
      <c r="AK156" s="97"/>
      <c r="AL156" s="97"/>
      <c r="AM156" s="97"/>
      <c r="AN156" s="98"/>
      <c r="AO156" s="74"/>
      <c r="AP156" s="75"/>
      <c r="AQ156" s="75"/>
      <c r="AR156" s="75"/>
      <c r="AS156" s="75"/>
      <c r="AT156" s="75"/>
      <c r="AU156" s="75"/>
      <c r="AV156" s="76"/>
      <c r="AW156" s="74"/>
      <c r="AX156" s="75"/>
      <c r="AY156" s="75"/>
      <c r="AZ156" s="75"/>
      <c r="BA156" s="75"/>
      <c r="BB156" s="75"/>
      <c r="BC156" s="75"/>
      <c r="BD156" s="76"/>
      <c r="BE156" s="77"/>
      <c r="BF156" s="78"/>
      <c r="BG156" s="78"/>
      <c r="BH156" s="78"/>
      <c r="BI156" s="78"/>
      <c r="BJ156" s="78"/>
      <c r="BK156" s="78"/>
      <c r="BL156" s="79"/>
    </row>
    <row r="157" spans="1:64" ht="36" customHeight="1" x14ac:dyDescent="0.2">
      <c r="A157" s="65" t="s">
        <v>215</v>
      </c>
      <c r="B157" s="66"/>
      <c r="C157" s="66"/>
      <c r="D157" s="66"/>
      <c r="E157" s="66"/>
      <c r="F157" s="67"/>
      <c r="G157" s="68" t="s">
        <v>116</v>
      </c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70"/>
      <c r="Z157" s="59" t="s">
        <v>58</v>
      </c>
      <c r="AA157" s="60"/>
      <c r="AB157" s="60"/>
      <c r="AC157" s="60"/>
      <c r="AD157" s="61"/>
      <c r="AE157" s="59" t="s">
        <v>117</v>
      </c>
      <c r="AF157" s="60"/>
      <c r="AG157" s="60"/>
      <c r="AH157" s="60"/>
      <c r="AI157" s="60"/>
      <c r="AJ157" s="60"/>
      <c r="AK157" s="60"/>
      <c r="AL157" s="60"/>
      <c r="AM157" s="60"/>
      <c r="AN157" s="61"/>
      <c r="AO157" s="74">
        <v>2.2799999999999998</v>
      </c>
      <c r="AP157" s="75"/>
      <c r="AQ157" s="75"/>
      <c r="AR157" s="75"/>
      <c r="AS157" s="75"/>
      <c r="AT157" s="75"/>
      <c r="AU157" s="75"/>
      <c r="AV157" s="76"/>
      <c r="AW157" s="55"/>
      <c r="AX157" s="56"/>
      <c r="AY157" s="56"/>
      <c r="AZ157" s="56"/>
      <c r="BA157" s="56"/>
      <c r="BB157" s="56"/>
      <c r="BC157" s="56"/>
      <c r="BD157" s="57"/>
      <c r="BE157" s="62">
        <f>AO157</f>
        <v>2.2799999999999998</v>
      </c>
      <c r="BF157" s="63"/>
      <c r="BG157" s="63"/>
      <c r="BH157" s="63"/>
      <c r="BI157" s="63"/>
      <c r="BJ157" s="63"/>
      <c r="BK157" s="63"/>
      <c r="BL157" s="64"/>
    </row>
    <row r="158" spans="1:64" ht="36" customHeight="1" x14ac:dyDescent="0.2">
      <c r="A158" s="65" t="s">
        <v>216</v>
      </c>
      <c r="B158" s="66"/>
      <c r="C158" s="66"/>
      <c r="D158" s="66"/>
      <c r="E158" s="66"/>
      <c r="F158" s="67"/>
      <c r="G158" s="68" t="s">
        <v>118</v>
      </c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70"/>
      <c r="Z158" s="59" t="s">
        <v>58</v>
      </c>
      <c r="AA158" s="60"/>
      <c r="AB158" s="60"/>
      <c r="AC158" s="60"/>
      <c r="AD158" s="61"/>
      <c r="AE158" s="59" t="s">
        <v>119</v>
      </c>
      <c r="AF158" s="60"/>
      <c r="AG158" s="60"/>
      <c r="AH158" s="60"/>
      <c r="AI158" s="60"/>
      <c r="AJ158" s="60"/>
      <c r="AK158" s="60"/>
      <c r="AL158" s="60"/>
      <c r="AM158" s="60"/>
      <c r="AN158" s="61"/>
      <c r="AO158" s="74">
        <v>25</v>
      </c>
      <c r="AP158" s="75"/>
      <c r="AQ158" s="75"/>
      <c r="AR158" s="75"/>
      <c r="AS158" s="75"/>
      <c r="AT158" s="75"/>
      <c r="AU158" s="75"/>
      <c r="AV158" s="76"/>
      <c r="AW158" s="55"/>
      <c r="AX158" s="56"/>
      <c r="AY158" s="56"/>
      <c r="AZ158" s="56"/>
      <c r="BA158" s="56"/>
      <c r="BB158" s="56"/>
      <c r="BC158" s="56"/>
      <c r="BD158" s="57"/>
      <c r="BE158" s="80">
        <f>AO158</f>
        <v>25</v>
      </c>
      <c r="BF158" s="81"/>
      <c r="BG158" s="81"/>
      <c r="BH158" s="81"/>
      <c r="BI158" s="81"/>
      <c r="BJ158" s="81"/>
      <c r="BK158" s="81"/>
      <c r="BL158" s="82"/>
    </row>
    <row r="159" spans="1:64" ht="18.75" customHeight="1" x14ac:dyDescent="0.2">
      <c r="A159" s="83" t="s">
        <v>217</v>
      </c>
      <c r="B159" s="84"/>
      <c r="C159" s="84"/>
      <c r="D159" s="84"/>
      <c r="E159" s="84"/>
      <c r="F159" s="85"/>
      <c r="G159" s="96" t="s">
        <v>54</v>
      </c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8"/>
      <c r="Z159" s="59"/>
      <c r="AA159" s="60"/>
      <c r="AB159" s="60"/>
      <c r="AC159" s="60"/>
      <c r="AD159" s="61"/>
      <c r="AE159" s="59"/>
      <c r="AF159" s="60"/>
      <c r="AG159" s="60"/>
      <c r="AH159" s="60"/>
      <c r="AI159" s="60"/>
      <c r="AJ159" s="60"/>
      <c r="AK159" s="60"/>
      <c r="AL159" s="60"/>
      <c r="AM159" s="60"/>
      <c r="AN159" s="61"/>
      <c r="AO159" s="77"/>
      <c r="AP159" s="78"/>
      <c r="AQ159" s="78"/>
      <c r="AR159" s="78"/>
      <c r="AS159" s="78"/>
      <c r="AT159" s="78"/>
      <c r="AU159" s="78"/>
      <c r="AV159" s="79"/>
      <c r="AW159" s="74"/>
      <c r="AX159" s="75"/>
      <c r="AY159" s="75"/>
      <c r="AZ159" s="75"/>
      <c r="BA159" s="75"/>
      <c r="BB159" s="75"/>
      <c r="BC159" s="75"/>
      <c r="BD159" s="76"/>
      <c r="BE159" s="77"/>
      <c r="BF159" s="78"/>
      <c r="BG159" s="78"/>
      <c r="BH159" s="78"/>
      <c r="BI159" s="78"/>
      <c r="BJ159" s="78"/>
      <c r="BK159" s="78"/>
      <c r="BL159" s="79"/>
    </row>
    <row r="160" spans="1:64" ht="30.75" customHeight="1" x14ac:dyDescent="0.2">
      <c r="A160" s="65" t="s">
        <v>301</v>
      </c>
      <c r="B160" s="66"/>
      <c r="C160" s="66"/>
      <c r="D160" s="66"/>
      <c r="E160" s="66"/>
      <c r="F160" s="67"/>
      <c r="G160" s="68" t="s">
        <v>59</v>
      </c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70"/>
      <c r="Z160" s="59" t="s">
        <v>55</v>
      </c>
      <c r="AA160" s="60"/>
      <c r="AB160" s="60"/>
      <c r="AC160" s="60"/>
      <c r="AD160" s="61"/>
      <c r="AE160" s="59" t="s">
        <v>280</v>
      </c>
      <c r="AF160" s="60"/>
      <c r="AG160" s="60"/>
      <c r="AH160" s="60"/>
      <c r="AI160" s="60"/>
      <c r="AJ160" s="60"/>
      <c r="AK160" s="60"/>
      <c r="AL160" s="60"/>
      <c r="AM160" s="60"/>
      <c r="AN160" s="61"/>
      <c r="AO160" s="136">
        <f>1.6/AO150</f>
        <v>6.4257028112449802E-3</v>
      </c>
      <c r="AP160" s="137"/>
      <c r="AQ160" s="137"/>
      <c r="AR160" s="137"/>
      <c r="AS160" s="137"/>
      <c r="AT160" s="137"/>
      <c r="AU160" s="137"/>
      <c r="AV160" s="138"/>
      <c r="AW160" s="90"/>
      <c r="AX160" s="91"/>
      <c r="AY160" s="91"/>
      <c r="AZ160" s="91"/>
      <c r="BA160" s="91"/>
      <c r="BB160" s="91"/>
      <c r="BC160" s="91"/>
      <c r="BD160" s="92"/>
      <c r="BE160" s="136">
        <f>AO160</f>
        <v>6.4257028112449802E-3</v>
      </c>
      <c r="BF160" s="137"/>
      <c r="BG160" s="137"/>
      <c r="BH160" s="137"/>
      <c r="BI160" s="137"/>
      <c r="BJ160" s="137"/>
      <c r="BK160" s="137"/>
      <c r="BL160" s="138"/>
    </row>
    <row r="161" spans="1:64" ht="50.25" customHeight="1" x14ac:dyDescent="0.2">
      <c r="A161" s="83" t="s">
        <v>218</v>
      </c>
      <c r="B161" s="84"/>
      <c r="C161" s="84"/>
      <c r="D161" s="84"/>
      <c r="E161" s="84"/>
      <c r="F161" s="85"/>
      <c r="G161" s="111" t="s">
        <v>120</v>
      </c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3"/>
      <c r="AA161" s="113"/>
      <c r="AB161" s="113"/>
      <c r="AC161" s="113"/>
      <c r="AD161" s="113"/>
      <c r="AE161" s="87"/>
      <c r="AF161" s="87"/>
      <c r="AG161" s="87"/>
      <c r="AH161" s="87"/>
      <c r="AI161" s="87"/>
      <c r="AJ161" s="87"/>
      <c r="AK161" s="87"/>
      <c r="AL161" s="87"/>
      <c r="AM161" s="87"/>
      <c r="AN161" s="88"/>
      <c r="AO161" s="49"/>
      <c r="AP161" s="50"/>
      <c r="AQ161" s="50"/>
      <c r="AR161" s="50"/>
      <c r="AS161" s="50"/>
      <c r="AT161" s="50"/>
      <c r="AU161" s="50"/>
      <c r="AV161" s="51"/>
      <c r="AW161" s="49"/>
      <c r="AX161" s="50"/>
      <c r="AY161" s="50"/>
      <c r="AZ161" s="50"/>
      <c r="BA161" s="50"/>
      <c r="BB161" s="50"/>
      <c r="BC161" s="50"/>
      <c r="BD161" s="51"/>
      <c r="BE161" s="49"/>
      <c r="BF161" s="50"/>
      <c r="BG161" s="50"/>
      <c r="BH161" s="50"/>
      <c r="BI161" s="50"/>
      <c r="BJ161" s="50"/>
      <c r="BK161" s="50"/>
      <c r="BL161" s="51"/>
    </row>
    <row r="162" spans="1:64" ht="16.5" customHeight="1" x14ac:dyDescent="0.2">
      <c r="A162" s="83" t="s">
        <v>219</v>
      </c>
      <c r="B162" s="84"/>
      <c r="C162" s="84"/>
      <c r="D162" s="84"/>
      <c r="E162" s="84"/>
      <c r="F162" s="85"/>
      <c r="G162" s="96" t="s">
        <v>49</v>
      </c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8"/>
      <c r="Z162" s="114"/>
      <c r="AA162" s="115"/>
      <c r="AB162" s="115"/>
      <c r="AC162" s="115"/>
      <c r="AD162" s="116"/>
      <c r="AE162" s="114"/>
      <c r="AF162" s="115"/>
      <c r="AG162" s="115"/>
      <c r="AH162" s="115"/>
      <c r="AI162" s="115"/>
      <c r="AJ162" s="115"/>
      <c r="AK162" s="115"/>
      <c r="AL162" s="115"/>
      <c r="AM162" s="115"/>
      <c r="AN162" s="116"/>
      <c r="AO162" s="130">
        <f>AO163+AO164+AO165</f>
        <v>10937.206</v>
      </c>
      <c r="AP162" s="131"/>
      <c r="AQ162" s="131"/>
      <c r="AR162" s="131"/>
      <c r="AS162" s="131"/>
      <c r="AT162" s="131"/>
      <c r="AU162" s="131"/>
      <c r="AV162" s="132"/>
      <c r="AW162" s="74"/>
      <c r="AX162" s="75"/>
      <c r="AY162" s="75"/>
      <c r="AZ162" s="75"/>
      <c r="BA162" s="75"/>
      <c r="BB162" s="75"/>
      <c r="BC162" s="75"/>
      <c r="BD162" s="76"/>
      <c r="BE162" s="74"/>
      <c r="BF162" s="75"/>
      <c r="BG162" s="75"/>
      <c r="BH162" s="75"/>
      <c r="BI162" s="75"/>
      <c r="BJ162" s="75"/>
      <c r="BK162" s="75"/>
      <c r="BL162" s="76"/>
    </row>
    <row r="163" spans="1:64" ht="33" customHeight="1" x14ac:dyDescent="0.2">
      <c r="A163" s="65" t="s">
        <v>220</v>
      </c>
      <c r="B163" s="66"/>
      <c r="C163" s="66"/>
      <c r="D163" s="66"/>
      <c r="E163" s="66"/>
      <c r="F163" s="67"/>
      <c r="G163" s="68" t="s">
        <v>121</v>
      </c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70"/>
      <c r="Z163" s="59" t="s">
        <v>72</v>
      </c>
      <c r="AA163" s="60"/>
      <c r="AB163" s="60"/>
      <c r="AC163" s="60"/>
      <c r="AD163" s="61"/>
      <c r="AE163" s="59" t="s">
        <v>277</v>
      </c>
      <c r="AF163" s="60"/>
      <c r="AG163" s="60"/>
      <c r="AH163" s="60"/>
      <c r="AI163" s="60"/>
      <c r="AJ163" s="60"/>
      <c r="AK163" s="60"/>
      <c r="AL163" s="60"/>
      <c r="AM163" s="60"/>
      <c r="AN163" s="61"/>
      <c r="AO163" s="62">
        <v>790</v>
      </c>
      <c r="AP163" s="63"/>
      <c r="AQ163" s="63"/>
      <c r="AR163" s="63"/>
      <c r="AS163" s="63"/>
      <c r="AT163" s="63"/>
      <c r="AU163" s="63"/>
      <c r="AV163" s="64"/>
      <c r="AW163" s="62"/>
      <c r="AX163" s="63"/>
      <c r="AY163" s="63"/>
      <c r="AZ163" s="63"/>
      <c r="BA163" s="63"/>
      <c r="BB163" s="63"/>
      <c r="BC163" s="63"/>
      <c r="BD163" s="64"/>
      <c r="BE163" s="62">
        <f>AO163</f>
        <v>790</v>
      </c>
      <c r="BF163" s="63"/>
      <c r="BG163" s="63"/>
      <c r="BH163" s="63"/>
      <c r="BI163" s="63"/>
      <c r="BJ163" s="63"/>
      <c r="BK163" s="63"/>
      <c r="BL163" s="64"/>
    </row>
    <row r="164" spans="1:64" ht="67.5" customHeight="1" x14ac:dyDescent="0.2">
      <c r="A164" s="65" t="s">
        <v>221</v>
      </c>
      <c r="B164" s="66"/>
      <c r="C164" s="66"/>
      <c r="D164" s="66"/>
      <c r="E164" s="66"/>
      <c r="F164" s="67"/>
      <c r="G164" s="68" t="s">
        <v>122</v>
      </c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70"/>
      <c r="Z164" s="59" t="s">
        <v>72</v>
      </c>
      <c r="AA164" s="60"/>
      <c r="AB164" s="60"/>
      <c r="AC164" s="60"/>
      <c r="AD164" s="61"/>
      <c r="AE164" s="59" t="s">
        <v>355</v>
      </c>
      <c r="AF164" s="60"/>
      <c r="AG164" s="60"/>
      <c r="AH164" s="60"/>
      <c r="AI164" s="60"/>
      <c r="AJ164" s="60"/>
      <c r="AK164" s="60"/>
      <c r="AL164" s="60"/>
      <c r="AM164" s="60"/>
      <c r="AN164" s="61"/>
      <c r="AO164" s="62">
        <f>7200+190+187.6+195+1725</f>
        <v>9497.6</v>
      </c>
      <c r="AP164" s="63"/>
      <c r="AQ164" s="63"/>
      <c r="AR164" s="63"/>
      <c r="AS164" s="63"/>
      <c r="AT164" s="63"/>
      <c r="AU164" s="63"/>
      <c r="AV164" s="64"/>
      <c r="AW164" s="52"/>
      <c r="AX164" s="53"/>
      <c r="AY164" s="53"/>
      <c r="AZ164" s="53"/>
      <c r="BA164" s="53"/>
      <c r="BB164" s="53"/>
      <c r="BC164" s="53"/>
      <c r="BD164" s="54"/>
      <c r="BE164" s="62">
        <f>AO164</f>
        <v>9497.6</v>
      </c>
      <c r="BF164" s="63"/>
      <c r="BG164" s="63"/>
      <c r="BH164" s="63"/>
      <c r="BI164" s="63"/>
      <c r="BJ164" s="63"/>
      <c r="BK164" s="63"/>
      <c r="BL164" s="64"/>
    </row>
    <row r="165" spans="1:64" ht="48" customHeight="1" x14ac:dyDescent="0.2">
      <c r="A165" s="65" t="s">
        <v>222</v>
      </c>
      <c r="B165" s="66"/>
      <c r="C165" s="66"/>
      <c r="D165" s="66"/>
      <c r="E165" s="66"/>
      <c r="F165" s="67"/>
      <c r="G165" s="68" t="s">
        <v>123</v>
      </c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70"/>
      <c r="Z165" s="59" t="s">
        <v>72</v>
      </c>
      <c r="AA165" s="60"/>
      <c r="AB165" s="60"/>
      <c r="AC165" s="60"/>
      <c r="AD165" s="61"/>
      <c r="AE165" s="59" t="s">
        <v>375</v>
      </c>
      <c r="AF165" s="60"/>
      <c r="AG165" s="60"/>
      <c r="AH165" s="60"/>
      <c r="AI165" s="60"/>
      <c r="AJ165" s="60"/>
      <c r="AK165" s="60"/>
      <c r="AL165" s="60"/>
      <c r="AM165" s="60"/>
      <c r="AN165" s="61"/>
      <c r="AO165" s="62">
        <f>190+49+49+45+27.606+48+48+48+48+49+48</f>
        <v>649.60599999999999</v>
      </c>
      <c r="AP165" s="63"/>
      <c r="AQ165" s="63"/>
      <c r="AR165" s="63"/>
      <c r="AS165" s="63"/>
      <c r="AT165" s="63"/>
      <c r="AU165" s="63"/>
      <c r="AV165" s="64"/>
      <c r="AW165" s="52"/>
      <c r="AX165" s="53"/>
      <c r="AY165" s="53"/>
      <c r="AZ165" s="53"/>
      <c r="BA165" s="53"/>
      <c r="BB165" s="53"/>
      <c r="BC165" s="53"/>
      <c r="BD165" s="54"/>
      <c r="BE165" s="62">
        <f>AO165</f>
        <v>649.60599999999999</v>
      </c>
      <c r="BF165" s="63"/>
      <c r="BG165" s="63"/>
      <c r="BH165" s="63"/>
      <c r="BI165" s="63"/>
      <c r="BJ165" s="63"/>
      <c r="BK165" s="63"/>
      <c r="BL165" s="64"/>
    </row>
    <row r="166" spans="1:64" ht="18.75" customHeight="1" x14ac:dyDescent="0.25">
      <c r="A166" s="83" t="s">
        <v>223</v>
      </c>
      <c r="B166" s="84"/>
      <c r="C166" s="84"/>
      <c r="D166" s="84"/>
      <c r="E166" s="84"/>
      <c r="F166" s="85"/>
      <c r="G166" s="96" t="s">
        <v>50</v>
      </c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8"/>
      <c r="Z166" s="96" t="s">
        <v>53</v>
      </c>
      <c r="AA166" s="97"/>
      <c r="AB166" s="97"/>
      <c r="AC166" s="97"/>
      <c r="AD166" s="98"/>
      <c r="AE166" s="96" t="s">
        <v>53</v>
      </c>
      <c r="AF166" s="97"/>
      <c r="AG166" s="97"/>
      <c r="AH166" s="97"/>
      <c r="AI166" s="97"/>
      <c r="AJ166" s="97"/>
      <c r="AK166" s="97"/>
      <c r="AL166" s="97"/>
      <c r="AM166" s="97"/>
      <c r="AN166" s="98"/>
      <c r="AO166" s="108"/>
      <c r="AP166" s="109"/>
      <c r="AQ166" s="109"/>
      <c r="AR166" s="109"/>
      <c r="AS166" s="109"/>
      <c r="AT166" s="109"/>
      <c r="AU166" s="109"/>
      <c r="AV166" s="110"/>
      <c r="AW166" s="74"/>
      <c r="AX166" s="75"/>
      <c r="AY166" s="75"/>
      <c r="AZ166" s="75"/>
      <c r="BA166" s="75"/>
      <c r="BB166" s="75"/>
      <c r="BC166" s="75"/>
      <c r="BD166" s="76"/>
      <c r="BE166" s="77"/>
      <c r="BF166" s="78"/>
      <c r="BG166" s="78"/>
      <c r="BH166" s="78"/>
      <c r="BI166" s="78"/>
      <c r="BJ166" s="78"/>
      <c r="BK166" s="78"/>
      <c r="BL166" s="79"/>
    </row>
    <row r="167" spans="1:64" ht="25.5" customHeight="1" x14ac:dyDescent="0.25">
      <c r="A167" s="65" t="s">
        <v>224</v>
      </c>
      <c r="B167" s="66"/>
      <c r="C167" s="66"/>
      <c r="D167" s="66"/>
      <c r="E167" s="66"/>
      <c r="F167" s="67"/>
      <c r="G167" s="68" t="s">
        <v>124</v>
      </c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70"/>
      <c r="Z167" s="59" t="s">
        <v>51</v>
      </c>
      <c r="AA167" s="60"/>
      <c r="AB167" s="60"/>
      <c r="AC167" s="60"/>
      <c r="AD167" s="61"/>
      <c r="AE167" s="59" t="s">
        <v>75</v>
      </c>
      <c r="AF167" s="60"/>
      <c r="AG167" s="60"/>
      <c r="AH167" s="60"/>
      <c r="AI167" s="60"/>
      <c r="AJ167" s="60"/>
      <c r="AK167" s="60"/>
      <c r="AL167" s="60"/>
      <c r="AM167" s="60"/>
      <c r="AN167" s="61"/>
      <c r="AO167" s="71">
        <v>9</v>
      </c>
      <c r="AP167" s="72"/>
      <c r="AQ167" s="72"/>
      <c r="AR167" s="72"/>
      <c r="AS167" s="72"/>
      <c r="AT167" s="72"/>
      <c r="AU167" s="72"/>
      <c r="AV167" s="73"/>
      <c r="AW167" s="55"/>
      <c r="AX167" s="56"/>
      <c r="AY167" s="56"/>
      <c r="AZ167" s="56"/>
      <c r="BA167" s="56"/>
      <c r="BB167" s="56"/>
      <c r="BC167" s="56"/>
      <c r="BD167" s="57"/>
      <c r="BE167" s="77">
        <f>AO167</f>
        <v>9</v>
      </c>
      <c r="BF167" s="78"/>
      <c r="BG167" s="78"/>
      <c r="BH167" s="78"/>
      <c r="BI167" s="78"/>
      <c r="BJ167" s="78"/>
      <c r="BK167" s="78"/>
      <c r="BL167" s="79"/>
    </row>
    <row r="168" spans="1:64" ht="25.5" customHeight="1" x14ac:dyDescent="0.25">
      <c r="A168" s="65" t="s">
        <v>225</v>
      </c>
      <c r="B168" s="66"/>
      <c r="C168" s="66"/>
      <c r="D168" s="66"/>
      <c r="E168" s="66"/>
      <c r="F168" s="67"/>
      <c r="G168" s="68" t="s">
        <v>125</v>
      </c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70"/>
      <c r="Z168" s="59" t="s">
        <v>51</v>
      </c>
      <c r="AA168" s="60"/>
      <c r="AB168" s="60"/>
      <c r="AC168" s="60"/>
      <c r="AD168" s="61"/>
      <c r="AE168" s="59" t="s">
        <v>75</v>
      </c>
      <c r="AF168" s="60"/>
      <c r="AG168" s="60"/>
      <c r="AH168" s="60"/>
      <c r="AI168" s="60"/>
      <c r="AJ168" s="60"/>
      <c r="AK168" s="60"/>
      <c r="AL168" s="60"/>
      <c r="AM168" s="60"/>
      <c r="AN168" s="61"/>
      <c r="AO168" s="71">
        <v>7</v>
      </c>
      <c r="AP168" s="72"/>
      <c r="AQ168" s="72"/>
      <c r="AR168" s="72"/>
      <c r="AS168" s="72"/>
      <c r="AT168" s="72"/>
      <c r="AU168" s="72"/>
      <c r="AV168" s="73"/>
      <c r="AW168" s="55"/>
      <c r="AX168" s="56"/>
      <c r="AY168" s="56"/>
      <c r="AZ168" s="56"/>
      <c r="BA168" s="56"/>
      <c r="BB168" s="56"/>
      <c r="BC168" s="56"/>
      <c r="BD168" s="57"/>
      <c r="BE168" s="77">
        <f>AO168</f>
        <v>7</v>
      </c>
      <c r="BF168" s="78"/>
      <c r="BG168" s="78"/>
      <c r="BH168" s="78"/>
      <c r="BI168" s="78"/>
      <c r="BJ168" s="78"/>
      <c r="BK168" s="78"/>
      <c r="BL168" s="79"/>
    </row>
    <row r="169" spans="1:64" ht="34.5" customHeight="1" x14ac:dyDescent="0.25">
      <c r="A169" s="65" t="s">
        <v>226</v>
      </c>
      <c r="B169" s="66"/>
      <c r="C169" s="66"/>
      <c r="D169" s="66"/>
      <c r="E169" s="66"/>
      <c r="F169" s="67"/>
      <c r="G169" s="68" t="s">
        <v>126</v>
      </c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70"/>
      <c r="Z169" s="59" t="s">
        <v>127</v>
      </c>
      <c r="AA169" s="60"/>
      <c r="AB169" s="60"/>
      <c r="AC169" s="60"/>
      <c r="AD169" s="61"/>
      <c r="AE169" s="59" t="s">
        <v>87</v>
      </c>
      <c r="AF169" s="60"/>
      <c r="AG169" s="60"/>
      <c r="AH169" s="60"/>
      <c r="AI169" s="60"/>
      <c r="AJ169" s="60"/>
      <c r="AK169" s="60"/>
      <c r="AL169" s="60"/>
      <c r="AM169" s="60"/>
      <c r="AN169" s="61"/>
      <c r="AO169" s="71">
        <f>3455+400</f>
        <v>3855</v>
      </c>
      <c r="AP169" s="72"/>
      <c r="AQ169" s="72"/>
      <c r="AR169" s="72"/>
      <c r="AS169" s="72"/>
      <c r="AT169" s="72"/>
      <c r="AU169" s="72"/>
      <c r="AV169" s="73"/>
      <c r="AW169" s="55"/>
      <c r="AX169" s="56"/>
      <c r="AY169" s="56"/>
      <c r="AZ169" s="56"/>
      <c r="BA169" s="56"/>
      <c r="BB169" s="56"/>
      <c r="BC169" s="56"/>
      <c r="BD169" s="57"/>
      <c r="BE169" s="77">
        <f>AO169</f>
        <v>3855</v>
      </c>
      <c r="BF169" s="78"/>
      <c r="BG169" s="78"/>
      <c r="BH169" s="78"/>
      <c r="BI169" s="78"/>
      <c r="BJ169" s="78"/>
      <c r="BK169" s="78"/>
      <c r="BL169" s="79"/>
    </row>
    <row r="170" spans="1:64" ht="18" customHeight="1" x14ac:dyDescent="0.2">
      <c r="A170" s="83" t="s">
        <v>227</v>
      </c>
      <c r="B170" s="84"/>
      <c r="C170" s="84"/>
      <c r="D170" s="84"/>
      <c r="E170" s="84"/>
      <c r="F170" s="85"/>
      <c r="G170" s="96" t="s">
        <v>52</v>
      </c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8"/>
      <c r="Z170" s="96" t="s">
        <v>53</v>
      </c>
      <c r="AA170" s="97"/>
      <c r="AB170" s="97"/>
      <c r="AC170" s="97"/>
      <c r="AD170" s="98"/>
      <c r="AE170" s="96" t="s">
        <v>53</v>
      </c>
      <c r="AF170" s="97"/>
      <c r="AG170" s="97"/>
      <c r="AH170" s="97"/>
      <c r="AI170" s="97"/>
      <c r="AJ170" s="97"/>
      <c r="AK170" s="97"/>
      <c r="AL170" s="97"/>
      <c r="AM170" s="97"/>
      <c r="AN170" s="98"/>
      <c r="AO170" s="74"/>
      <c r="AP170" s="75"/>
      <c r="AQ170" s="75"/>
      <c r="AR170" s="75"/>
      <c r="AS170" s="75"/>
      <c r="AT170" s="75"/>
      <c r="AU170" s="75"/>
      <c r="AV170" s="76"/>
      <c r="AW170" s="74"/>
      <c r="AX170" s="75"/>
      <c r="AY170" s="75"/>
      <c r="AZ170" s="75"/>
      <c r="BA170" s="75"/>
      <c r="BB170" s="75"/>
      <c r="BC170" s="75"/>
      <c r="BD170" s="76"/>
      <c r="BE170" s="77"/>
      <c r="BF170" s="78"/>
      <c r="BG170" s="78"/>
      <c r="BH170" s="78"/>
      <c r="BI170" s="78"/>
      <c r="BJ170" s="78"/>
      <c r="BK170" s="78"/>
      <c r="BL170" s="79"/>
    </row>
    <row r="171" spans="1:64" ht="34.5" customHeight="1" x14ac:dyDescent="0.2">
      <c r="A171" s="65" t="s">
        <v>228</v>
      </c>
      <c r="B171" s="66"/>
      <c r="C171" s="66"/>
      <c r="D171" s="66"/>
      <c r="E171" s="66"/>
      <c r="F171" s="67"/>
      <c r="G171" s="68" t="s">
        <v>128</v>
      </c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70"/>
      <c r="Z171" s="59" t="s">
        <v>58</v>
      </c>
      <c r="AA171" s="60"/>
      <c r="AB171" s="60"/>
      <c r="AC171" s="60"/>
      <c r="AD171" s="61"/>
      <c r="AE171" s="59" t="s">
        <v>129</v>
      </c>
      <c r="AF171" s="60"/>
      <c r="AG171" s="60"/>
      <c r="AH171" s="60"/>
      <c r="AI171" s="60"/>
      <c r="AJ171" s="60"/>
      <c r="AK171" s="60"/>
      <c r="AL171" s="60"/>
      <c r="AM171" s="60"/>
      <c r="AN171" s="61"/>
      <c r="AO171" s="74">
        <f>AO163/AO167</f>
        <v>87.777777777777771</v>
      </c>
      <c r="AP171" s="75"/>
      <c r="AQ171" s="75"/>
      <c r="AR171" s="75"/>
      <c r="AS171" s="75"/>
      <c r="AT171" s="75"/>
      <c r="AU171" s="75"/>
      <c r="AV171" s="76"/>
      <c r="AW171" s="55"/>
      <c r="AX171" s="56"/>
      <c r="AY171" s="56"/>
      <c r="AZ171" s="56"/>
      <c r="BA171" s="56"/>
      <c r="BB171" s="56"/>
      <c r="BC171" s="56"/>
      <c r="BD171" s="57"/>
      <c r="BE171" s="62">
        <f>AO171</f>
        <v>87.777777777777771</v>
      </c>
      <c r="BF171" s="63"/>
      <c r="BG171" s="63"/>
      <c r="BH171" s="63"/>
      <c r="BI171" s="63"/>
      <c r="BJ171" s="63"/>
      <c r="BK171" s="63"/>
      <c r="BL171" s="64"/>
    </row>
    <row r="172" spans="1:64" ht="40.5" customHeight="1" x14ac:dyDescent="0.2">
      <c r="A172" s="65" t="s">
        <v>229</v>
      </c>
      <c r="B172" s="66"/>
      <c r="C172" s="66"/>
      <c r="D172" s="66"/>
      <c r="E172" s="66"/>
      <c r="F172" s="67"/>
      <c r="G172" s="68" t="s">
        <v>130</v>
      </c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70"/>
      <c r="Z172" s="59" t="s">
        <v>58</v>
      </c>
      <c r="AA172" s="60"/>
      <c r="AB172" s="60"/>
      <c r="AC172" s="60"/>
      <c r="AD172" s="61"/>
      <c r="AE172" s="59" t="s">
        <v>131</v>
      </c>
      <c r="AF172" s="60"/>
      <c r="AG172" s="60"/>
      <c r="AH172" s="60"/>
      <c r="AI172" s="60"/>
      <c r="AJ172" s="60"/>
      <c r="AK172" s="60"/>
      <c r="AL172" s="60"/>
      <c r="AM172" s="60"/>
      <c r="AN172" s="61"/>
      <c r="AO172" s="74">
        <f>AO164/AO168</f>
        <v>1356.8</v>
      </c>
      <c r="AP172" s="75"/>
      <c r="AQ172" s="75"/>
      <c r="AR172" s="75"/>
      <c r="AS172" s="75"/>
      <c r="AT172" s="75"/>
      <c r="AU172" s="75"/>
      <c r="AV172" s="76"/>
      <c r="AW172" s="55"/>
      <c r="AX172" s="56"/>
      <c r="AY172" s="56"/>
      <c r="AZ172" s="56"/>
      <c r="BA172" s="56"/>
      <c r="BB172" s="56"/>
      <c r="BC172" s="56"/>
      <c r="BD172" s="57"/>
      <c r="BE172" s="62">
        <f>AO172+BA172</f>
        <v>1356.8</v>
      </c>
      <c r="BF172" s="63"/>
      <c r="BG172" s="63"/>
      <c r="BH172" s="63"/>
      <c r="BI172" s="63"/>
      <c r="BJ172" s="63"/>
      <c r="BK172" s="63"/>
      <c r="BL172" s="64"/>
    </row>
    <row r="173" spans="1:64" ht="31.5" customHeight="1" x14ac:dyDescent="0.2">
      <c r="A173" s="65" t="s">
        <v>230</v>
      </c>
      <c r="B173" s="66"/>
      <c r="C173" s="66"/>
      <c r="D173" s="66"/>
      <c r="E173" s="66"/>
      <c r="F173" s="67"/>
      <c r="G173" s="68" t="s">
        <v>132</v>
      </c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70"/>
      <c r="Z173" s="59" t="s">
        <v>58</v>
      </c>
      <c r="AA173" s="60"/>
      <c r="AB173" s="60"/>
      <c r="AC173" s="60"/>
      <c r="AD173" s="61"/>
      <c r="AE173" s="59" t="s">
        <v>133</v>
      </c>
      <c r="AF173" s="60"/>
      <c r="AG173" s="60"/>
      <c r="AH173" s="60"/>
      <c r="AI173" s="60"/>
      <c r="AJ173" s="60"/>
      <c r="AK173" s="60"/>
      <c r="AL173" s="60"/>
      <c r="AM173" s="60"/>
      <c r="AN173" s="61"/>
      <c r="AO173" s="74">
        <f>AO165/AO169</f>
        <v>0.16850998702983139</v>
      </c>
      <c r="AP173" s="75"/>
      <c r="AQ173" s="75"/>
      <c r="AR173" s="75"/>
      <c r="AS173" s="75"/>
      <c r="AT173" s="75"/>
      <c r="AU173" s="75"/>
      <c r="AV173" s="76"/>
      <c r="AW173" s="55"/>
      <c r="AX173" s="56"/>
      <c r="AY173" s="56"/>
      <c r="AZ173" s="56"/>
      <c r="BA173" s="56"/>
      <c r="BB173" s="56"/>
      <c r="BC173" s="56"/>
      <c r="BD173" s="57"/>
      <c r="BE173" s="80">
        <f>AO173</f>
        <v>0.16850998702983139</v>
      </c>
      <c r="BF173" s="81"/>
      <c r="BG173" s="81"/>
      <c r="BH173" s="81"/>
      <c r="BI173" s="81"/>
      <c r="BJ173" s="81"/>
      <c r="BK173" s="81"/>
      <c r="BL173" s="82"/>
    </row>
    <row r="174" spans="1:64" ht="18.75" customHeight="1" x14ac:dyDescent="0.2">
      <c r="A174" s="83" t="s">
        <v>231</v>
      </c>
      <c r="B174" s="84"/>
      <c r="C174" s="84"/>
      <c r="D174" s="84"/>
      <c r="E174" s="84"/>
      <c r="F174" s="85"/>
      <c r="G174" s="96" t="s">
        <v>54</v>
      </c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8"/>
      <c r="Z174" s="59"/>
      <c r="AA174" s="60"/>
      <c r="AB174" s="60"/>
      <c r="AC174" s="60"/>
      <c r="AD174" s="61"/>
      <c r="AE174" s="59"/>
      <c r="AF174" s="60"/>
      <c r="AG174" s="60"/>
      <c r="AH174" s="60"/>
      <c r="AI174" s="60"/>
      <c r="AJ174" s="60"/>
      <c r="AK174" s="60"/>
      <c r="AL174" s="60"/>
      <c r="AM174" s="60"/>
      <c r="AN174" s="61"/>
      <c r="AO174" s="77"/>
      <c r="AP174" s="78"/>
      <c r="AQ174" s="78"/>
      <c r="AR174" s="78"/>
      <c r="AS174" s="78"/>
      <c r="AT174" s="78"/>
      <c r="AU174" s="78"/>
      <c r="AV174" s="79"/>
      <c r="AW174" s="74"/>
      <c r="AX174" s="75"/>
      <c r="AY174" s="75"/>
      <c r="AZ174" s="75"/>
      <c r="BA174" s="75"/>
      <c r="BB174" s="75"/>
      <c r="BC174" s="75"/>
      <c r="BD174" s="76"/>
      <c r="BE174" s="77"/>
      <c r="BF174" s="78"/>
      <c r="BG174" s="78"/>
      <c r="BH174" s="78"/>
      <c r="BI174" s="78"/>
      <c r="BJ174" s="78"/>
      <c r="BK174" s="78"/>
      <c r="BL174" s="79"/>
    </row>
    <row r="175" spans="1:64" ht="34.5" customHeight="1" x14ac:dyDescent="0.2">
      <c r="A175" s="65" t="s">
        <v>232</v>
      </c>
      <c r="B175" s="66"/>
      <c r="C175" s="66"/>
      <c r="D175" s="66"/>
      <c r="E175" s="66"/>
      <c r="F175" s="67"/>
      <c r="G175" s="68" t="s">
        <v>59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70"/>
      <c r="Z175" s="59" t="s">
        <v>55</v>
      </c>
      <c r="AA175" s="60"/>
      <c r="AB175" s="60"/>
      <c r="AC175" s="60"/>
      <c r="AD175" s="61"/>
      <c r="AE175" s="59" t="s">
        <v>299</v>
      </c>
      <c r="AF175" s="60"/>
      <c r="AG175" s="60"/>
      <c r="AH175" s="60"/>
      <c r="AI175" s="60"/>
      <c r="AJ175" s="60"/>
      <c r="AK175" s="60"/>
      <c r="AL175" s="60"/>
      <c r="AM175" s="60"/>
      <c r="AN175" s="61"/>
      <c r="AO175" s="90">
        <v>0.97</v>
      </c>
      <c r="AP175" s="91"/>
      <c r="AQ175" s="91"/>
      <c r="AR175" s="91"/>
      <c r="AS175" s="91"/>
      <c r="AT175" s="91"/>
      <c r="AU175" s="91"/>
      <c r="AV175" s="92"/>
      <c r="AW175" s="90"/>
      <c r="AX175" s="91"/>
      <c r="AY175" s="91"/>
      <c r="AZ175" s="91"/>
      <c r="BA175" s="91"/>
      <c r="BB175" s="91"/>
      <c r="BC175" s="91"/>
      <c r="BD175" s="92"/>
      <c r="BE175" s="90">
        <f>AO175</f>
        <v>0.97</v>
      </c>
      <c r="BF175" s="91"/>
      <c r="BG175" s="91"/>
      <c r="BH175" s="91"/>
      <c r="BI175" s="91"/>
      <c r="BJ175" s="91"/>
      <c r="BK175" s="91"/>
      <c r="BL175" s="92"/>
    </row>
    <row r="176" spans="1:64" ht="33.75" customHeight="1" x14ac:dyDescent="0.2">
      <c r="A176" s="83" t="s">
        <v>233</v>
      </c>
      <c r="B176" s="84"/>
      <c r="C176" s="84"/>
      <c r="D176" s="84"/>
      <c r="E176" s="84"/>
      <c r="F176" s="85"/>
      <c r="G176" s="111" t="s">
        <v>329</v>
      </c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3"/>
      <c r="AA176" s="113"/>
      <c r="AB176" s="113"/>
      <c r="AC176" s="113"/>
      <c r="AD176" s="113"/>
      <c r="AE176" s="87"/>
      <c r="AF176" s="87"/>
      <c r="AG176" s="87"/>
      <c r="AH176" s="87"/>
      <c r="AI176" s="87"/>
      <c r="AJ176" s="87"/>
      <c r="AK176" s="87"/>
      <c r="AL176" s="87"/>
      <c r="AM176" s="87"/>
      <c r="AN176" s="88"/>
      <c r="AO176" s="49"/>
      <c r="AP176" s="50"/>
      <c r="AQ176" s="50"/>
      <c r="AR176" s="50"/>
      <c r="AS176" s="50"/>
      <c r="AT176" s="50"/>
      <c r="AU176" s="50"/>
      <c r="AV176" s="51"/>
      <c r="AW176" s="49"/>
      <c r="AX176" s="50"/>
      <c r="AY176" s="50"/>
      <c r="AZ176" s="50"/>
      <c r="BA176" s="50"/>
      <c r="BB176" s="50"/>
      <c r="BC176" s="50"/>
      <c r="BD176" s="51"/>
      <c r="BE176" s="49"/>
      <c r="BF176" s="50"/>
      <c r="BG176" s="50"/>
      <c r="BH176" s="50"/>
      <c r="BI176" s="50"/>
      <c r="BJ176" s="50"/>
      <c r="BK176" s="50"/>
      <c r="BL176" s="51"/>
    </row>
    <row r="177" spans="1:64" ht="16.5" customHeight="1" x14ac:dyDescent="0.2">
      <c r="A177" s="83" t="s">
        <v>234</v>
      </c>
      <c r="B177" s="84"/>
      <c r="C177" s="84"/>
      <c r="D177" s="84"/>
      <c r="E177" s="84"/>
      <c r="F177" s="85"/>
      <c r="G177" s="96" t="s">
        <v>49</v>
      </c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8"/>
      <c r="Z177" s="114"/>
      <c r="AA177" s="115"/>
      <c r="AB177" s="115"/>
      <c r="AC177" s="115"/>
      <c r="AD177" s="116"/>
      <c r="AE177" s="114"/>
      <c r="AF177" s="115"/>
      <c r="AG177" s="115"/>
      <c r="AH177" s="115"/>
      <c r="AI177" s="115"/>
      <c r="AJ177" s="115"/>
      <c r="AK177" s="115"/>
      <c r="AL177" s="115"/>
      <c r="AM177" s="115"/>
      <c r="AN177" s="116"/>
      <c r="AO177" s="139">
        <f>AO178+AO179</f>
        <v>5457</v>
      </c>
      <c r="AP177" s="140"/>
      <c r="AQ177" s="140"/>
      <c r="AR177" s="140"/>
      <c r="AS177" s="140"/>
      <c r="AT177" s="140"/>
      <c r="AU177" s="140"/>
      <c r="AV177" s="141"/>
      <c r="AW177" s="74"/>
      <c r="AX177" s="75"/>
      <c r="AY177" s="75"/>
      <c r="AZ177" s="75"/>
      <c r="BA177" s="75"/>
      <c r="BB177" s="75"/>
      <c r="BC177" s="75"/>
      <c r="BD177" s="76"/>
      <c r="BE177" s="120">
        <f>AO177</f>
        <v>5457</v>
      </c>
      <c r="BF177" s="121"/>
      <c r="BG177" s="121"/>
      <c r="BH177" s="121"/>
      <c r="BI177" s="121"/>
      <c r="BJ177" s="121"/>
      <c r="BK177" s="121"/>
      <c r="BL177" s="122"/>
    </row>
    <row r="178" spans="1:64" ht="36" customHeight="1" x14ac:dyDescent="0.2">
      <c r="A178" s="65" t="s">
        <v>235</v>
      </c>
      <c r="B178" s="66"/>
      <c r="C178" s="66"/>
      <c r="D178" s="66"/>
      <c r="E178" s="66"/>
      <c r="F178" s="67"/>
      <c r="G178" s="68" t="s">
        <v>134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70"/>
      <c r="Z178" s="59" t="s">
        <v>58</v>
      </c>
      <c r="AA178" s="60"/>
      <c r="AB178" s="60"/>
      <c r="AC178" s="60"/>
      <c r="AD178" s="61"/>
      <c r="AE178" s="59" t="s">
        <v>376</v>
      </c>
      <c r="AF178" s="60"/>
      <c r="AG178" s="60"/>
      <c r="AH178" s="60"/>
      <c r="AI178" s="60"/>
      <c r="AJ178" s="60"/>
      <c r="AK178" s="60"/>
      <c r="AL178" s="60"/>
      <c r="AM178" s="60"/>
      <c r="AN178" s="61"/>
      <c r="AO178" s="62">
        <f>6000-545</f>
        <v>5455</v>
      </c>
      <c r="AP178" s="63"/>
      <c r="AQ178" s="63"/>
      <c r="AR178" s="63"/>
      <c r="AS178" s="63"/>
      <c r="AT178" s="63"/>
      <c r="AU178" s="63"/>
      <c r="AV178" s="64"/>
      <c r="AW178" s="62"/>
      <c r="AX178" s="63"/>
      <c r="AY178" s="63"/>
      <c r="AZ178" s="63"/>
      <c r="BA178" s="63"/>
      <c r="BB178" s="63"/>
      <c r="BC178" s="63"/>
      <c r="BD178" s="64"/>
      <c r="BE178" s="62">
        <f>AO178</f>
        <v>5455</v>
      </c>
      <c r="BF178" s="63"/>
      <c r="BG178" s="63"/>
      <c r="BH178" s="63"/>
      <c r="BI178" s="63"/>
      <c r="BJ178" s="63"/>
      <c r="BK178" s="63"/>
      <c r="BL178" s="64"/>
    </row>
    <row r="179" spans="1:64" ht="37.5" customHeight="1" x14ac:dyDescent="0.2">
      <c r="A179" s="65" t="s">
        <v>236</v>
      </c>
      <c r="B179" s="66"/>
      <c r="C179" s="66"/>
      <c r="D179" s="66"/>
      <c r="E179" s="66"/>
      <c r="F179" s="67"/>
      <c r="G179" s="68" t="s">
        <v>135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70"/>
      <c r="Z179" s="59" t="s">
        <v>58</v>
      </c>
      <c r="AA179" s="60"/>
      <c r="AB179" s="60"/>
      <c r="AC179" s="60"/>
      <c r="AD179" s="61"/>
      <c r="AE179" s="59" t="s">
        <v>277</v>
      </c>
      <c r="AF179" s="60"/>
      <c r="AG179" s="60"/>
      <c r="AH179" s="60"/>
      <c r="AI179" s="60"/>
      <c r="AJ179" s="60"/>
      <c r="AK179" s="60"/>
      <c r="AL179" s="60"/>
      <c r="AM179" s="60"/>
      <c r="AN179" s="61"/>
      <c r="AO179" s="62">
        <v>2</v>
      </c>
      <c r="AP179" s="63"/>
      <c r="AQ179" s="63"/>
      <c r="AR179" s="63"/>
      <c r="AS179" s="63"/>
      <c r="AT179" s="63"/>
      <c r="AU179" s="63"/>
      <c r="AV179" s="64"/>
      <c r="AW179" s="52"/>
      <c r="AX179" s="53"/>
      <c r="AY179" s="53"/>
      <c r="AZ179" s="53"/>
      <c r="BA179" s="53"/>
      <c r="BB179" s="53"/>
      <c r="BC179" s="53"/>
      <c r="BD179" s="54"/>
      <c r="BE179" s="62">
        <f>AO179</f>
        <v>2</v>
      </c>
      <c r="BF179" s="63"/>
      <c r="BG179" s="63"/>
      <c r="BH179" s="63"/>
      <c r="BI179" s="63"/>
      <c r="BJ179" s="63"/>
      <c r="BK179" s="63"/>
      <c r="BL179" s="64"/>
    </row>
    <row r="180" spans="1:64" ht="18.75" customHeight="1" x14ac:dyDescent="0.25">
      <c r="A180" s="83" t="s">
        <v>237</v>
      </c>
      <c r="B180" s="84"/>
      <c r="C180" s="84"/>
      <c r="D180" s="84"/>
      <c r="E180" s="84"/>
      <c r="F180" s="85"/>
      <c r="G180" s="96" t="s">
        <v>50</v>
      </c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8"/>
      <c r="Z180" s="96" t="s">
        <v>53</v>
      </c>
      <c r="AA180" s="97"/>
      <c r="AB180" s="97"/>
      <c r="AC180" s="97"/>
      <c r="AD180" s="98"/>
      <c r="AE180" s="96" t="s">
        <v>53</v>
      </c>
      <c r="AF180" s="97"/>
      <c r="AG180" s="97"/>
      <c r="AH180" s="97"/>
      <c r="AI180" s="97"/>
      <c r="AJ180" s="97"/>
      <c r="AK180" s="97"/>
      <c r="AL180" s="97"/>
      <c r="AM180" s="97"/>
      <c r="AN180" s="98"/>
      <c r="AO180" s="108"/>
      <c r="AP180" s="109"/>
      <c r="AQ180" s="109"/>
      <c r="AR180" s="109"/>
      <c r="AS180" s="109"/>
      <c r="AT180" s="109"/>
      <c r="AU180" s="109"/>
      <c r="AV180" s="110"/>
      <c r="AW180" s="74"/>
      <c r="AX180" s="75"/>
      <c r="AY180" s="75"/>
      <c r="AZ180" s="75"/>
      <c r="BA180" s="75"/>
      <c r="BB180" s="75"/>
      <c r="BC180" s="75"/>
      <c r="BD180" s="76"/>
      <c r="BE180" s="77"/>
      <c r="BF180" s="78"/>
      <c r="BG180" s="78"/>
      <c r="BH180" s="78"/>
      <c r="BI180" s="78"/>
      <c r="BJ180" s="78"/>
      <c r="BK180" s="78"/>
      <c r="BL180" s="79"/>
    </row>
    <row r="181" spans="1:64" ht="25.5" customHeight="1" x14ac:dyDescent="0.25">
      <c r="A181" s="65" t="s">
        <v>238</v>
      </c>
      <c r="B181" s="66"/>
      <c r="C181" s="66"/>
      <c r="D181" s="66"/>
      <c r="E181" s="66"/>
      <c r="F181" s="67"/>
      <c r="G181" s="68" t="s">
        <v>136</v>
      </c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70"/>
      <c r="Z181" s="59" t="s">
        <v>137</v>
      </c>
      <c r="AA181" s="60"/>
      <c r="AB181" s="60"/>
      <c r="AC181" s="60"/>
      <c r="AD181" s="61"/>
      <c r="AE181" s="59" t="s">
        <v>87</v>
      </c>
      <c r="AF181" s="60"/>
      <c r="AG181" s="60"/>
      <c r="AH181" s="60"/>
      <c r="AI181" s="60"/>
      <c r="AJ181" s="60"/>
      <c r="AK181" s="60"/>
      <c r="AL181" s="60"/>
      <c r="AM181" s="60"/>
      <c r="AN181" s="61"/>
      <c r="AO181" s="71">
        <f>AO178/AO184*1000</f>
        <v>2755050.505050505</v>
      </c>
      <c r="AP181" s="72"/>
      <c r="AQ181" s="72"/>
      <c r="AR181" s="72"/>
      <c r="AS181" s="72"/>
      <c r="AT181" s="72"/>
      <c r="AU181" s="72"/>
      <c r="AV181" s="73"/>
      <c r="AW181" s="55"/>
      <c r="AX181" s="56"/>
      <c r="AY181" s="56"/>
      <c r="AZ181" s="56"/>
      <c r="BA181" s="56"/>
      <c r="BB181" s="56"/>
      <c r="BC181" s="56"/>
      <c r="BD181" s="57"/>
      <c r="BE181" s="77">
        <f>AO181</f>
        <v>2755050.505050505</v>
      </c>
      <c r="BF181" s="78"/>
      <c r="BG181" s="78"/>
      <c r="BH181" s="78"/>
      <c r="BI181" s="78"/>
      <c r="BJ181" s="78"/>
      <c r="BK181" s="78"/>
      <c r="BL181" s="79"/>
    </row>
    <row r="182" spans="1:64" ht="25.5" customHeight="1" x14ac:dyDescent="0.25">
      <c r="A182" s="65" t="s">
        <v>239</v>
      </c>
      <c r="B182" s="66"/>
      <c r="C182" s="66"/>
      <c r="D182" s="66"/>
      <c r="E182" s="66"/>
      <c r="F182" s="67"/>
      <c r="G182" s="68" t="s">
        <v>138</v>
      </c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70"/>
      <c r="Z182" s="59" t="s">
        <v>127</v>
      </c>
      <c r="AA182" s="60"/>
      <c r="AB182" s="60"/>
      <c r="AC182" s="60"/>
      <c r="AD182" s="61"/>
      <c r="AE182" s="59" t="s">
        <v>87</v>
      </c>
      <c r="AF182" s="60"/>
      <c r="AG182" s="60"/>
      <c r="AH182" s="60"/>
      <c r="AI182" s="60"/>
      <c r="AJ182" s="60"/>
      <c r="AK182" s="60"/>
      <c r="AL182" s="60"/>
      <c r="AM182" s="60"/>
      <c r="AN182" s="61"/>
      <c r="AO182" s="71">
        <v>202</v>
      </c>
      <c r="AP182" s="72"/>
      <c r="AQ182" s="72"/>
      <c r="AR182" s="72"/>
      <c r="AS182" s="72"/>
      <c r="AT182" s="72"/>
      <c r="AU182" s="72"/>
      <c r="AV182" s="73"/>
      <c r="AW182" s="55"/>
      <c r="AX182" s="56"/>
      <c r="AY182" s="56"/>
      <c r="AZ182" s="56"/>
      <c r="BA182" s="56"/>
      <c r="BB182" s="56"/>
      <c r="BC182" s="56"/>
      <c r="BD182" s="57"/>
      <c r="BE182" s="77">
        <f>AO182</f>
        <v>202</v>
      </c>
      <c r="BF182" s="78"/>
      <c r="BG182" s="78"/>
      <c r="BH182" s="78"/>
      <c r="BI182" s="78"/>
      <c r="BJ182" s="78"/>
      <c r="BK182" s="78"/>
      <c r="BL182" s="79"/>
    </row>
    <row r="183" spans="1:64" ht="18" customHeight="1" x14ac:dyDescent="0.2">
      <c r="A183" s="93" t="s">
        <v>240</v>
      </c>
      <c r="B183" s="94"/>
      <c r="C183" s="94"/>
      <c r="D183" s="94"/>
      <c r="E183" s="94"/>
      <c r="F183" s="95"/>
      <c r="G183" s="96" t="s">
        <v>52</v>
      </c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8"/>
      <c r="Z183" s="96" t="s">
        <v>53</v>
      </c>
      <c r="AA183" s="97"/>
      <c r="AB183" s="97"/>
      <c r="AC183" s="97"/>
      <c r="AD183" s="98"/>
      <c r="AE183" s="96" t="s">
        <v>53</v>
      </c>
      <c r="AF183" s="97"/>
      <c r="AG183" s="97"/>
      <c r="AH183" s="97"/>
      <c r="AI183" s="97"/>
      <c r="AJ183" s="97"/>
      <c r="AK183" s="97"/>
      <c r="AL183" s="97"/>
      <c r="AM183" s="97"/>
      <c r="AN183" s="98"/>
      <c r="AO183" s="74"/>
      <c r="AP183" s="75"/>
      <c r="AQ183" s="75"/>
      <c r="AR183" s="75"/>
      <c r="AS183" s="75"/>
      <c r="AT183" s="75"/>
      <c r="AU183" s="75"/>
      <c r="AV183" s="76"/>
      <c r="AW183" s="74"/>
      <c r="AX183" s="75"/>
      <c r="AY183" s="75"/>
      <c r="AZ183" s="75"/>
      <c r="BA183" s="75"/>
      <c r="BB183" s="75"/>
      <c r="BC183" s="75"/>
      <c r="BD183" s="76"/>
      <c r="BE183" s="77"/>
      <c r="BF183" s="78"/>
      <c r="BG183" s="78"/>
      <c r="BH183" s="78"/>
      <c r="BI183" s="78"/>
      <c r="BJ183" s="78"/>
      <c r="BK183" s="78"/>
      <c r="BL183" s="79"/>
    </row>
    <row r="184" spans="1:64" ht="34.5" customHeight="1" x14ac:dyDescent="0.2">
      <c r="A184" s="65" t="s">
        <v>241</v>
      </c>
      <c r="B184" s="66"/>
      <c r="C184" s="66"/>
      <c r="D184" s="66"/>
      <c r="E184" s="66"/>
      <c r="F184" s="67"/>
      <c r="G184" s="68" t="s">
        <v>139</v>
      </c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70"/>
      <c r="Z184" s="59" t="s">
        <v>97</v>
      </c>
      <c r="AA184" s="60"/>
      <c r="AB184" s="60"/>
      <c r="AC184" s="60"/>
      <c r="AD184" s="61"/>
      <c r="AE184" s="59" t="s">
        <v>302</v>
      </c>
      <c r="AF184" s="60"/>
      <c r="AG184" s="60"/>
      <c r="AH184" s="60"/>
      <c r="AI184" s="60"/>
      <c r="AJ184" s="60"/>
      <c r="AK184" s="60"/>
      <c r="AL184" s="60"/>
      <c r="AM184" s="60"/>
      <c r="AN184" s="61"/>
      <c r="AO184" s="74">
        <v>1.98</v>
      </c>
      <c r="AP184" s="75"/>
      <c r="AQ184" s="75"/>
      <c r="AR184" s="75"/>
      <c r="AS184" s="75"/>
      <c r="AT184" s="75"/>
      <c r="AU184" s="75"/>
      <c r="AV184" s="76"/>
      <c r="AW184" s="55"/>
      <c r="AX184" s="56"/>
      <c r="AY184" s="56"/>
      <c r="AZ184" s="56"/>
      <c r="BA184" s="56"/>
      <c r="BB184" s="56"/>
      <c r="BC184" s="56"/>
      <c r="BD184" s="57"/>
      <c r="BE184" s="62">
        <f>AO184</f>
        <v>1.98</v>
      </c>
      <c r="BF184" s="63"/>
      <c r="BG184" s="63"/>
      <c r="BH184" s="63"/>
      <c r="BI184" s="63"/>
      <c r="BJ184" s="63"/>
      <c r="BK184" s="63"/>
      <c r="BL184" s="64"/>
    </row>
    <row r="185" spans="1:64" ht="40.5" customHeight="1" x14ac:dyDescent="0.2">
      <c r="A185" s="65" t="s">
        <v>242</v>
      </c>
      <c r="B185" s="66"/>
      <c r="C185" s="66"/>
      <c r="D185" s="66"/>
      <c r="E185" s="66"/>
      <c r="F185" s="67"/>
      <c r="G185" s="68" t="s">
        <v>140</v>
      </c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70"/>
      <c r="Z185" s="59" t="s">
        <v>97</v>
      </c>
      <c r="AA185" s="60"/>
      <c r="AB185" s="60"/>
      <c r="AC185" s="60"/>
      <c r="AD185" s="61"/>
      <c r="AE185" s="59" t="s">
        <v>303</v>
      </c>
      <c r="AF185" s="60"/>
      <c r="AG185" s="60"/>
      <c r="AH185" s="60"/>
      <c r="AI185" s="60"/>
      <c r="AJ185" s="60"/>
      <c r="AK185" s="60"/>
      <c r="AL185" s="60"/>
      <c r="AM185" s="60"/>
      <c r="AN185" s="61"/>
      <c r="AO185" s="74">
        <v>9.8928999999999991</v>
      </c>
      <c r="AP185" s="75"/>
      <c r="AQ185" s="75"/>
      <c r="AR185" s="75"/>
      <c r="AS185" s="75"/>
      <c r="AT185" s="75"/>
      <c r="AU185" s="75"/>
      <c r="AV185" s="76"/>
      <c r="AW185" s="55"/>
      <c r="AX185" s="56"/>
      <c r="AY185" s="56"/>
      <c r="AZ185" s="56"/>
      <c r="BA185" s="56"/>
      <c r="BB185" s="56"/>
      <c r="BC185" s="56"/>
      <c r="BD185" s="57"/>
      <c r="BE185" s="62">
        <f>AO185</f>
        <v>9.8928999999999991</v>
      </c>
      <c r="BF185" s="63"/>
      <c r="BG185" s="63"/>
      <c r="BH185" s="63"/>
      <c r="BI185" s="63"/>
      <c r="BJ185" s="63"/>
      <c r="BK185" s="63"/>
      <c r="BL185" s="64"/>
    </row>
    <row r="186" spans="1:64" ht="18.75" customHeight="1" x14ac:dyDescent="0.2">
      <c r="A186" s="93" t="s">
        <v>243</v>
      </c>
      <c r="B186" s="94"/>
      <c r="C186" s="94"/>
      <c r="D186" s="94"/>
      <c r="E186" s="94"/>
      <c r="F186" s="95"/>
      <c r="G186" s="96" t="s">
        <v>54</v>
      </c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8"/>
      <c r="Z186" s="59"/>
      <c r="AA186" s="60"/>
      <c r="AB186" s="60"/>
      <c r="AC186" s="60"/>
      <c r="AD186" s="61"/>
      <c r="AE186" s="59"/>
      <c r="AF186" s="60"/>
      <c r="AG186" s="60"/>
      <c r="AH186" s="60"/>
      <c r="AI186" s="60"/>
      <c r="AJ186" s="60"/>
      <c r="AK186" s="60"/>
      <c r="AL186" s="60"/>
      <c r="AM186" s="60"/>
      <c r="AN186" s="61"/>
      <c r="AO186" s="77"/>
      <c r="AP186" s="78"/>
      <c r="AQ186" s="78"/>
      <c r="AR186" s="78"/>
      <c r="AS186" s="78"/>
      <c r="AT186" s="78"/>
      <c r="AU186" s="78"/>
      <c r="AV186" s="79"/>
      <c r="AW186" s="74"/>
      <c r="AX186" s="75"/>
      <c r="AY186" s="75"/>
      <c r="AZ186" s="75"/>
      <c r="BA186" s="75"/>
      <c r="BB186" s="75"/>
      <c r="BC186" s="75"/>
      <c r="BD186" s="76"/>
      <c r="BE186" s="77"/>
      <c r="BF186" s="78"/>
      <c r="BG186" s="78"/>
      <c r="BH186" s="78"/>
      <c r="BI186" s="78"/>
      <c r="BJ186" s="78"/>
      <c r="BK186" s="78"/>
      <c r="BL186" s="79"/>
    </row>
    <row r="187" spans="1:64" ht="42.75" customHeight="1" x14ac:dyDescent="0.2">
      <c r="A187" s="65" t="s">
        <v>244</v>
      </c>
      <c r="B187" s="66"/>
      <c r="C187" s="66"/>
      <c r="D187" s="66"/>
      <c r="E187" s="66"/>
      <c r="F187" s="67"/>
      <c r="G187" s="68" t="s">
        <v>141</v>
      </c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70"/>
      <c r="Z187" s="59" t="s">
        <v>55</v>
      </c>
      <c r="AA187" s="60"/>
      <c r="AB187" s="60"/>
      <c r="AC187" s="60"/>
      <c r="AD187" s="61"/>
      <c r="AE187" s="59" t="s">
        <v>300</v>
      </c>
      <c r="AF187" s="60"/>
      <c r="AG187" s="60"/>
      <c r="AH187" s="60"/>
      <c r="AI187" s="60"/>
      <c r="AJ187" s="60"/>
      <c r="AK187" s="60"/>
      <c r="AL187" s="60"/>
      <c r="AM187" s="60"/>
      <c r="AN187" s="61"/>
      <c r="AO187" s="90">
        <f>AO178/4351.01</f>
        <v>1.2537318921353893</v>
      </c>
      <c r="AP187" s="91"/>
      <c r="AQ187" s="91"/>
      <c r="AR187" s="91"/>
      <c r="AS187" s="91"/>
      <c r="AT187" s="91"/>
      <c r="AU187" s="91"/>
      <c r="AV187" s="92"/>
      <c r="AW187" s="90"/>
      <c r="AX187" s="91"/>
      <c r="AY187" s="91"/>
      <c r="AZ187" s="91"/>
      <c r="BA187" s="91"/>
      <c r="BB187" s="91"/>
      <c r="BC187" s="91"/>
      <c r="BD187" s="92"/>
      <c r="BE187" s="90">
        <f>AO187</f>
        <v>1.2537318921353893</v>
      </c>
      <c r="BF187" s="91"/>
      <c r="BG187" s="91"/>
      <c r="BH187" s="91"/>
      <c r="BI187" s="91"/>
      <c r="BJ187" s="91"/>
      <c r="BK187" s="91"/>
      <c r="BL187" s="92"/>
    </row>
    <row r="188" spans="1:64" ht="39" customHeight="1" x14ac:dyDescent="0.2">
      <c r="A188" s="83" t="s">
        <v>245</v>
      </c>
      <c r="B188" s="84"/>
      <c r="C188" s="84"/>
      <c r="D188" s="84"/>
      <c r="E188" s="84"/>
      <c r="F188" s="85"/>
      <c r="G188" s="111" t="s">
        <v>330</v>
      </c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3"/>
      <c r="AA188" s="113"/>
      <c r="AB188" s="113"/>
      <c r="AC188" s="113"/>
      <c r="AD188" s="113"/>
      <c r="AE188" s="87"/>
      <c r="AF188" s="87"/>
      <c r="AG188" s="87"/>
      <c r="AH188" s="87"/>
      <c r="AI188" s="87"/>
      <c r="AJ188" s="87"/>
      <c r="AK188" s="87"/>
      <c r="AL188" s="87"/>
      <c r="AM188" s="87"/>
      <c r="AN188" s="88"/>
      <c r="AO188" s="90"/>
      <c r="AP188" s="91"/>
      <c r="AQ188" s="91"/>
      <c r="AR188" s="91"/>
      <c r="AS188" s="91"/>
      <c r="AT188" s="91"/>
      <c r="AU188" s="91"/>
      <c r="AV188" s="92"/>
      <c r="AW188" s="49"/>
      <c r="AX188" s="50"/>
      <c r="AY188" s="50"/>
      <c r="AZ188" s="50"/>
      <c r="BA188" s="50"/>
      <c r="BB188" s="50"/>
      <c r="BC188" s="50"/>
      <c r="BD188" s="51"/>
      <c r="BE188" s="49"/>
      <c r="BF188" s="50"/>
      <c r="BG188" s="50"/>
      <c r="BH188" s="50"/>
      <c r="BI188" s="50"/>
      <c r="BJ188" s="50"/>
      <c r="BK188" s="50"/>
      <c r="BL188" s="51"/>
    </row>
    <row r="189" spans="1:64" ht="16.5" customHeight="1" x14ac:dyDescent="0.2">
      <c r="A189" s="83" t="s">
        <v>246</v>
      </c>
      <c r="B189" s="84"/>
      <c r="C189" s="84"/>
      <c r="D189" s="84"/>
      <c r="E189" s="84"/>
      <c r="F189" s="85"/>
      <c r="G189" s="96" t="s">
        <v>49</v>
      </c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8"/>
      <c r="Z189" s="114"/>
      <c r="AA189" s="115"/>
      <c r="AB189" s="115"/>
      <c r="AC189" s="115"/>
      <c r="AD189" s="116"/>
      <c r="AE189" s="114"/>
      <c r="AF189" s="115"/>
      <c r="AG189" s="115"/>
      <c r="AH189" s="115"/>
      <c r="AI189" s="115"/>
      <c r="AJ189" s="115"/>
      <c r="AK189" s="115"/>
      <c r="AL189" s="115"/>
      <c r="AM189" s="115"/>
      <c r="AN189" s="116"/>
      <c r="AO189" s="139">
        <f>AO190+AO191+AO192+AO193+AO195</f>
        <v>848.2</v>
      </c>
      <c r="AP189" s="140"/>
      <c r="AQ189" s="140"/>
      <c r="AR189" s="140"/>
      <c r="AS189" s="140"/>
      <c r="AT189" s="140"/>
      <c r="AU189" s="140"/>
      <c r="AV189" s="141"/>
      <c r="AW189" s="130">
        <v>135</v>
      </c>
      <c r="AX189" s="131"/>
      <c r="AY189" s="131"/>
      <c r="AZ189" s="131"/>
      <c r="BA189" s="131"/>
      <c r="BB189" s="131"/>
      <c r="BC189" s="131"/>
      <c r="BD189" s="132"/>
      <c r="BE189" s="74">
        <f>AW189+AO189</f>
        <v>983.2</v>
      </c>
      <c r="BF189" s="75"/>
      <c r="BG189" s="75"/>
      <c r="BH189" s="75"/>
      <c r="BI189" s="75"/>
      <c r="BJ189" s="75"/>
      <c r="BK189" s="75"/>
      <c r="BL189" s="76"/>
    </row>
    <row r="190" spans="1:64" ht="31.5" customHeight="1" x14ac:dyDescent="0.2">
      <c r="A190" s="65" t="s">
        <v>247</v>
      </c>
      <c r="B190" s="66"/>
      <c r="C190" s="66"/>
      <c r="D190" s="66"/>
      <c r="E190" s="66"/>
      <c r="F190" s="67"/>
      <c r="G190" s="68" t="s">
        <v>142</v>
      </c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70"/>
      <c r="Z190" s="59" t="s">
        <v>72</v>
      </c>
      <c r="AA190" s="60"/>
      <c r="AB190" s="60"/>
      <c r="AC190" s="60"/>
      <c r="AD190" s="61"/>
      <c r="AE190" s="59" t="s">
        <v>370</v>
      </c>
      <c r="AF190" s="60"/>
      <c r="AG190" s="60"/>
      <c r="AH190" s="60"/>
      <c r="AI190" s="60"/>
      <c r="AJ190" s="60"/>
      <c r="AK190" s="60"/>
      <c r="AL190" s="60"/>
      <c r="AM190" s="60"/>
      <c r="AN190" s="61"/>
      <c r="AO190" s="62">
        <f>65+20</f>
        <v>85</v>
      </c>
      <c r="AP190" s="63"/>
      <c r="AQ190" s="63"/>
      <c r="AR190" s="63"/>
      <c r="AS190" s="63"/>
      <c r="AT190" s="63"/>
      <c r="AU190" s="63"/>
      <c r="AV190" s="64"/>
      <c r="AW190" s="62"/>
      <c r="AX190" s="63"/>
      <c r="AY190" s="63"/>
      <c r="AZ190" s="63"/>
      <c r="BA190" s="63"/>
      <c r="BB190" s="63"/>
      <c r="BC190" s="63"/>
      <c r="BD190" s="64"/>
      <c r="BE190" s="62">
        <f>AO190</f>
        <v>85</v>
      </c>
      <c r="BF190" s="63"/>
      <c r="BG190" s="63"/>
      <c r="BH190" s="63"/>
      <c r="BI190" s="63"/>
      <c r="BJ190" s="63"/>
      <c r="BK190" s="63"/>
      <c r="BL190" s="64"/>
    </row>
    <row r="191" spans="1:64" ht="35.25" customHeight="1" x14ac:dyDescent="0.2">
      <c r="A191" s="65" t="s">
        <v>248</v>
      </c>
      <c r="B191" s="66"/>
      <c r="C191" s="66"/>
      <c r="D191" s="66"/>
      <c r="E191" s="66"/>
      <c r="F191" s="67"/>
      <c r="G191" s="68" t="s">
        <v>143</v>
      </c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70"/>
      <c r="Z191" s="59" t="s">
        <v>72</v>
      </c>
      <c r="AA191" s="60"/>
      <c r="AB191" s="60"/>
      <c r="AC191" s="60"/>
      <c r="AD191" s="61"/>
      <c r="AE191" s="59" t="s">
        <v>371</v>
      </c>
      <c r="AF191" s="60"/>
      <c r="AG191" s="60"/>
      <c r="AH191" s="60"/>
      <c r="AI191" s="60"/>
      <c r="AJ191" s="60"/>
      <c r="AK191" s="60"/>
      <c r="AL191" s="60"/>
      <c r="AM191" s="60"/>
      <c r="AN191" s="61"/>
      <c r="AO191" s="62">
        <v>14</v>
      </c>
      <c r="AP191" s="63"/>
      <c r="AQ191" s="63"/>
      <c r="AR191" s="63"/>
      <c r="AS191" s="63"/>
      <c r="AT191" s="63"/>
      <c r="AU191" s="63"/>
      <c r="AV191" s="64"/>
      <c r="AW191" s="52"/>
      <c r="AX191" s="53"/>
      <c r="AY191" s="53"/>
      <c r="AZ191" s="53"/>
      <c r="BA191" s="53"/>
      <c r="BB191" s="53"/>
      <c r="BC191" s="53"/>
      <c r="BD191" s="54"/>
      <c r="BE191" s="62">
        <f>AO191</f>
        <v>14</v>
      </c>
      <c r="BF191" s="63"/>
      <c r="BG191" s="63"/>
      <c r="BH191" s="63"/>
      <c r="BI191" s="63"/>
      <c r="BJ191" s="63"/>
      <c r="BK191" s="63"/>
      <c r="BL191" s="64"/>
    </row>
    <row r="192" spans="1:64" ht="48" customHeight="1" x14ac:dyDescent="0.2">
      <c r="A192" s="65" t="s">
        <v>249</v>
      </c>
      <c r="B192" s="66"/>
      <c r="C192" s="66"/>
      <c r="D192" s="66"/>
      <c r="E192" s="66"/>
      <c r="F192" s="67"/>
      <c r="G192" s="68" t="s">
        <v>144</v>
      </c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70"/>
      <c r="Z192" s="59" t="s">
        <v>72</v>
      </c>
      <c r="AA192" s="60"/>
      <c r="AB192" s="60"/>
      <c r="AC192" s="60"/>
      <c r="AD192" s="61"/>
      <c r="AE192" s="59" t="s">
        <v>348</v>
      </c>
      <c r="AF192" s="60"/>
      <c r="AG192" s="60"/>
      <c r="AH192" s="60"/>
      <c r="AI192" s="60"/>
      <c r="AJ192" s="60"/>
      <c r="AK192" s="60"/>
      <c r="AL192" s="60"/>
      <c r="AM192" s="60"/>
      <c r="AN192" s="61"/>
      <c r="AO192" s="62">
        <f>381.2+129+49</f>
        <v>559.20000000000005</v>
      </c>
      <c r="AP192" s="63"/>
      <c r="AQ192" s="63"/>
      <c r="AR192" s="63"/>
      <c r="AS192" s="63"/>
      <c r="AT192" s="63"/>
      <c r="AU192" s="63"/>
      <c r="AV192" s="64"/>
      <c r="AW192" s="52"/>
      <c r="AX192" s="53"/>
      <c r="AY192" s="53"/>
      <c r="AZ192" s="53"/>
      <c r="BA192" s="53"/>
      <c r="BB192" s="53"/>
      <c r="BC192" s="53"/>
      <c r="BD192" s="54"/>
      <c r="BE192" s="62">
        <f>AO192</f>
        <v>559.20000000000005</v>
      </c>
      <c r="BF192" s="63"/>
      <c r="BG192" s="63"/>
      <c r="BH192" s="63"/>
      <c r="BI192" s="63"/>
      <c r="BJ192" s="63"/>
      <c r="BK192" s="63"/>
      <c r="BL192" s="64"/>
    </row>
    <row r="193" spans="1:64" ht="43.5" customHeight="1" x14ac:dyDescent="0.2">
      <c r="A193" s="65" t="s">
        <v>250</v>
      </c>
      <c r="B193" s="66"/>
      <c r="C193" s="66"/>
      <c r="D193" s="66"/>
      <c r="E193" s="66"/>
      <c r="F193" s="67"/>
      <c r="G193" s="68" t="s">
        <v>335</v>
      </c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70"/>
      <c r="Z193" s="59" t="s">
        <v>72</v>
      </c>
      <c r="AA193" s="60"/>
      <c r="AB193" s="60"/>
      <c r="AC193" s="60"/>
      <c r="AD193" s="61"/>
      <c r="AE193" s="59" t="s">
        <v>371</v>
      </c>
      <c r="AF193" s="60"/>
      <c r="AG193" s="60"/>
      <c r="AH193" s="60"/>
      <c r="AI193" s="60"/>
      <c r="AJ193" s="60"/>
      <c r="AK193" s="60"/>
      <c r="AL193" s="60"/>
      <c r="AM193" s="60"/>
      <c r="AN193" s="61"/>
      <c r="AO193" s="62">
        <f>150+40</f>
        <v>190</v>
      </c>
      <c r="AP193" s="63"/>
      <c r="AQ193" s="63"/>
      <c r="AR193" s="63"/>
      <c r="AS193" s="63"/>
      <c r="AT193" s="63"/>
      <c r="AU193" s="63"/>
      <c r="AV193" s="64"/>
      <c r="AW193" s="62">
        <f>150-40</f>
        <v>110</v>
      </c>
      <c r="AX193" s="63"/>
      <c r="AY193" s="63"/>
      <c r="AZ193" s="63"/>
      <c r="BA193" s="63"/>
      <c r="BB193" s="63"/>
      <c r="BC193" s="63"/>
      <c r="BD193" s="64"/>
      <c r="BE193" s="62">
        <v>300</v>
      </c>
      <c r="BF193" s="63"/>
      <c r="BG193" s="63"/>
      <c r="BH193" s="63"/>
      <c r="BI193" s="63"/>
      <c r="BJ193" s="63"/>
      <c r="BK193" s="63"/>
      <c r="BL193" s="64"/>
    </row>
    <row r="194" spans="1:64" ht="48.75" customHeight="1" x14ac:dyDescent="0.2">
      <c r="A194" s="65" t="s">
        <v>356</v>
      </c>
      <c r="B194" s="66"/>
      <c r="C194" s="66"/>
      <c r="D194" s="66"/>
      <c r="E194" s="66"/>
      <c r="F194" s="67"/>
      <c r="G194" s="68" t="s">
        <v>362</v>
      </c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70"/>
      <c r="Z194" s="59" t="s">
        <v>72</v>
      </c>
      <c r="AA194" s="60"/>
      <c r="AB194" s="60"/>
      <c r="AC194" s="60"/>
      <c r="AD194" s="61"/>
      <c r="AE194" s="59" t="s">
        <v>357</v>
      </c>
      <c r="AF194" s="60"/>
      <c r="AG194" s="60"/>
      <c r="AH194" s="60"/>
      <c r="AI194" s="60"/>
      <c r="AJ194" s="60"/>
      <c r="AK194" s="60"/>
      <c r="AL194" s="60"/>
      <c r="AM194" s="60"/>
      <c r="AN194" s="61"/>
      <c r="AO194" s="62">
        <v>45</v>
      </c>
      <c r="AP194" s="63"/>
      <c r="AQ194" s="63"/>
      <c r="AR194" s="63"/>
      <c r="AS194" s="63"/>
      <c r="AT194" s="63"/>
      <c r="AU194" s="63"/>
      <c r="AV194" s="64"/>
      <c r="AW194" s="62"/>
      <c r="AX194" s="63"/>
      <c r="AY194" s="63"/>
      <c r="AZ194" s="63"/>
      <c r="BA194" s="63"/>
      <c r="BB194" s="63"/>
      <c r="BC194" s="63"/>
      <c r="BD194" s="64"/>
      <c r="BE194" s="62">
        <f>AO194</f>
        <v>45</v>
      </c>
      <c r="BF194" s="63"/>
      <c r="BG194" s="63"/>
      <c r="BH194" s="63"/>
      <c r="BI194" s="63"/>
      <c r="BJ194" s="63"/>
      <c r="BK194" s="63"/>
      <c r="BL194" s="64"/>
    </row>
    <row r="195" spans="1:64" ht="34.5" customHeight="1" x14ac:dyDescent="0.2">
      <c r="A195" s="65" t="s">
        <v>377</v>
      </c>
      <c r="B195" s="66"/>
      <c r="C195" s="66"/>
      <c r="D195" s="66"/>
      <c r="E195" s="66"/>
      <c r="F195" s="67"/>
      <c r="G195" s="68" t="s">
        <v>378</v>
      </c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70"/>
      <c r="Z195" s="59" t="s">
        <v>72</v>
      </c>
      <c r="AA195" s="60"/>
      <c r="AB195" s="60"/>
      <c r="AC195" s="60"/>
      <c r="AD195" s="61"/>
      <c r="AE195" s="59" t="s">
        <v>376</v>
      </c>
      <c r="AF195" s="60"/>
      <c r="AG195" s="60"/>
      <c r="AH195" s="60"/>
      <c r="AI195" s="60"/>
      <c r="AJ195" s="60"/>
      <c r="AK195" s="60"/>
      <c r="AL195" s="60"/>
      <c r="AM195" s="60"/>
      <c r="AN195" s="61"/>
      <c r="AO195" s="62"/>
      <c r="AP195" s="63"/>
      <c r="AQ195" s="63"/>
      <c r="AR195" s="63"/>
      <c r="AS195" s="63"/>
      <c r="AT195" s="63"/>
      <c r="AU195" s="63"/>
      <c r="AV195" s="64"/>
      <c r="AW195" s="62">
        <v>25</v>
      </c>
      <c r="AX195" s="63"/>
      <c r="AY195" s="63"/>
      <c r="AZ195" s="63"/>
      <c r="BA195" s="63"/>
      <c r="BB195" s="63"/>
      <c r="BC195" s="63"/>
      <c r="BD195" s="64"/>
      <c r="BE195" s="62">
        <f>AW195</f>
        <v>25</v>
      </c>
      <c r="BF195" s="63"/>
      <c r="BG195" s="63"/>
      <c r="BH195" s="63"/>
      <c r="BI195" s="63"/>
      <c r="BJ195" s="63"/>
      <c r="BK195" s="63"/>
      <c r="BL195" s="64"/>
    </row>
    <row r="196" spans="1:64" ht="18.75" customHeight="1" x14ac:dyDescent="0.25">
      <c r="A196" s="83" t="s">
        <v>251</v>
      </c>
      <c r="B196" s="84"/>
      <c r="C196" s="84"/>
      <c r="D196" s="84"/>
      <c r="E196" s="84"/>
      <c r="F196" s="85"/>
      <c r="G196" s="96" t="s">
        <v>50</v>
      </c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8"/>
      <c r="Z196" s="96" t="s">
        <v>53</v>
      </c>
      <c r="AA196" s="97"/>
      <c r="AB196" s="97"/>
      <c r="AC196" s="97"/>
      <c r="AD196" s="98"/>
      <c r="AE196" s="96" t="s">
        <v>53</v>
      </c>
      <c r="AF196" s="97"/>
      <c r="AG196" s="97"/>
      <c r="AH196" s="97"/>
      <c r="AI196" s="97"/>
      <c r="AJ196" s="97"/>
      <c r="AK196" s="97"/>
      <c r="AL196" s="97"/>
      <c r="AM196" s="97"/>
      <c r="AN196" s="98"/>
      <c r="AO196" s="108"/>
      <c r="AP196" s="109"/>
      <c r="AQ196" s="109"/>
      <c r="AR196" s="109"/>
      <c r="AS196" s="109"/>
      <c r="AT196" s="109"/>
      <c r="AU196" s="109"/>
      <c r="AV196" s="110"/>
      <c r="AW196" s="74"/>
      <c r="AX196" s="75"/>
      <c r="AY196" s="75"/>
      <c r="AZ196" s="75"/>
      <c r="BA196" s="75"/>
      <c r="BB196" s="75"/>
      <c r="BC196" s="75"/>
      <c r="BD196" s="76"/>
      <c r="BE196" s="77"/>
      <c r="BF196" s="78"/>
      <c r="BG196" s="78"/>
      <c r="BH196" s="78"/>
      <c r="BI196" s="78"/>
      <c r="BJ196" s="78"/>
      <c r="BK196" s="78"/>
      <c r="BL196" s="79"/>
    </row>
    <row r="197" spans="1:64" ht="15.75" x14ac:dyDescent="0.25">
      <c r="A197" s="65" t="s">
        <v>252</v>
      </c>
      <c r="B197" s="66"/>
      <c r="C197" s="66"/>
      <c r="D197" s="66"/>
      <c r="E197" s="66"/>
      <c r="F197" s="67"/>
      <c r="G197" s="68" t="s">
        <v>145</v>
      </c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70"/>
      <c r="Z197" s="59" t="s">
        <v>51</v>
      </c>
      <c r="AA197" s="60"/>
      <c r="AB197" s="60"/>
      <c r="AC197" s="60"/>
      <c r="AD197" s="61"/>
      <c r="AE197" s="59" t="s">
        <v>102</v>
      </c>
      <c r="AF197" s="60"/>
      <c r="AG197" s="60"/>
      <c r="AH197" s="60"/>
      <c r="AI197" s="60"/>
      <c r="AJ197" s="60"/>
      <c r="AK197" s="60"/>
      <c r="AL197" s="60"/>
      <c r="AM197" s="60"/>
      <c r="AN197" s="61"/>
      <c r="AO197" s="71">
        <v>25</v>
      </c>
      <c r="AP197" s="72"/>
      <c r="AQ197" s="72"/>
      <c r="AR197" s="72"/>
      <c r="AS197" s="72"/>
      <c r="AT197" s="72"/>
      <c r="AU197" s="72"/>
      <c r="AV197" s="73"/>
      <c r="AW197" s="55"/>
      <c r="AX197" s="56"/>
      <c r="AY197" s="56"/>
      <c r="AZ197" s="56"/>
      <c r="BA197" s="56"/>
      <c r="BB197" s="56"/>
      <c r="BC197" s="56"/>
      <c r="BD197" s="57"/>
      <c r="BE197" s="77">
        <f>AO197</f>
        <v>25</v>
      </c>
      <c r="BF197" s="78"/>
      <c r="BG197" s="78"/>
      <c r="BH197" s="78"/>
      <c r="BI197" s="78"/>
      <c r="BJ197" s="78"/>
      <c r="BK197" s="78"/>
      <c r="BL197" s="79"/>
    </row>
    <row r="198" spans="1:64" ht="32.25" customHeight="1" x14ac:dyDescent="0.25">
      <c r="A198" s="65" t="s">
        <v>253</v>
      </c>
      <c r="B198" s="66"/>
      <c r="C198" s="66"/>
      <c r="D198" s="66"/>
      <c r="E198" s="66"/>
      <c r="F198" s="67"/>
      <c r="G198" s="68" t="s">
        <v>146</v>
      </c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70"/>
      <c r="Z198" s="59" t="s">
        <v>51</v>
      </c>
      <c r="AA198" s="60"/>
      <c r="AB198" s="60"/>
      <c r="AC198" s="60"/>
      <c r="AD198" s="61"/>
      <c r="AE198" s="59" t="s">
        <v>87</v>
      </c>
      <c r="AF198" s="60"/>
      <c r="AG198" s="60"/>
      <c r="AH198" s="60"/>
      <c r="AI198" s="60"/>
      <c r="AJ198" s="60"/>
      <c r="AK198" s="60"/>
      <c r="AL198" s="60"/>
      <c r="AM198" s="60"/>
      <c r="AN198" s="61"/>
      <c r="AO198" s="71">
        <v>5</v>
      </c>
      <c r="AP198" s="72"/>
      <c r="AQ198" s="72"/>
      <c r="AR198" s="72"/>
      <c r="AS198" s="72"/>
      <c r="AT198" s="72"/>
      <c r="AU198" s="72"/>
      <c r="AV198" s="73"/>
      <c r="AW198" s="55"/>
      <c r="AX198" s="56"/>
      <c r="AY198" s="56"/>
      <c r="AZ198" s="56"/>
      <c r="BA198" s="56"/>
      <c r="BB198" s="56"/>
      <c r="BC198" s="56"/>
      <c r="BD198" s="57"/>
      <c r="BE198" s="77">
        <f>AO198</f>
        <v>5</v>
      </c>
      <c r="BF198" s="78"/>
      <c r="BG198" s="78"/>
      <c r="BH198" s="78"/>
      <c r="BI198" s="78"/>
      <c r="BJ198" s="78"/>
      <c r="BK198" s="78"/>
      <c r="BL198" s="79"/>
    </row>
    <row r="199" spans="1:64" ht="32.25" customHeight="1" x14ac:dyDescent="0.25">
      <c r="A199" s="65" t="s">
        <v>254</v>
      </c>
      <c r="B199" s="66"/>
      <c r="C199" s="66"/>
      <c r="D199" s="66"/>
      <c r="E199" s="66"/>
      <c r="F199" s="67"/>
      <c r="G199" s="68" t="s">
        <v>147</v>
      </c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70"/>
      <c r="Z199" s="59" t="s">
        <v>51</v>
      </c>
      <c r="AA199" s="60"/>
      <c r="AB199" s="60"/>
      <c r="AC199" s="60"/>
      <c r="AD199" s="61"/>
      <c r="AE199" s="59" t="s">
        <v>87</v>
      </c>
      <c r="AF199" s="60"/>
      <c r="AG199" s="60"/>
      <c r="AH199" s="60"/>
      <c r="AI199" s="60"/>
      <c r="AJ199" s="60"/>
      <c r="AK199" s="60"/>
      <c r="AL199" s="60"/>
      <c r="AM199" s="60"/>
      <c r="AN199" s="61"/>
      <c r="AO199" s="71">
        <v>180</v>
      </c>
      <c r="AP199" s="72"/>
      <c r="AQ199" s="72"/>
      <c r="AR199" s="72"/>
      <c r="AS199" s="72"/>
      <c r="AT199" s="72"/>
      <c r="AU199" s="72"/>
      <c r="AV199" s="73"/>
      <c r="AW199" s="55"/>
      <c r="AX199" s="56"/>
      <c r="AY199" s="56"/>
      <c r="AZ199" s="56"/>
      <c r="BA199" s="56"/>
      <c r="BB199" s="56"/>
      <c r="BC199" s="56"/>
      <c r="BD199" s="57"/>
      <c r="BE199" s="77">
        <f>AO199</f>
        <v>180</v>
      </c>
      <c r="BF199" s="78"/>
      <c r="BG199" s="78"/>
      <c r="BH199" s="78"/>
      <c r="BI199" s="78"/>
      <c r="BJ199" s="78"/>
      <c r="BK199" s="78"/>
      <c r="BL199" s="79"/>
    </row>
    <row r="200" spans="1:64" ht="15.75" x14ac:dyDescent="0.25">
      <c r="A200" s="65" t="s">
        <v>255</v>
      </c>
      <c r="B200" s="66"/>
      <c r="C200" s="66"/>
      <c r="D200" s="66"/>
      <c r="E200" s="66"/>
      <c r="F200" s="67"/>
      <c r="G200" s="68" t="s">
        <v>148</v>
      </c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70"/>
      <c r="Z200" s="59" t="s">
        <v>51</v>
      </c>
      <c r="AA200" s="60"/>
      <c r="AB200" s="60"/>
      <c r="AC200" s="60"/>
      <c r="AD200" s="61"/>
      <c r="AE200" s="59" t="s">
        <v>75</v>
      </c>
      <c r="AF200" s="60"/>
      <c r="AG200" s="60"/>
      <c r="AH200" s="60"/>
      <c r="AI200" s="60"/>
      <c r="AJ200" s="60"/>
      <c r="AK200" s="60"/>
      <c r="AL200" s="60"/>
      <c r="AM200" s="60"/>
      <c r="AN200" s="61"/>
      <c r="AO200" s="71">
        <v>1</v>
      </c>
      <c r="AP200" s="72"/>
      <c r="AQ200" s="72"/>
      <c r="AR200" s="72"/>
      <c r="AS200" s="72"/>
      <c r="AT200" s="72"/>
      <c r="AU200" s="72"/>
      <c r="AV200" s="73"/>
      <c r="AW200" s="74">
        <v>1</v>
      </c>
      <c r="AX200" s="75"/>
      <c r="AY200" s="75"/>
      <c r="AZ200" s="75"/>
      <c r="BA200" s="75"/>
      <c r="BB200" s="75"/>
      <c r="BC200" s="75"/>
      <c r="BD200" s="76"/>
      <c r="BE200" s="77">
        <v>1</v>
      </c>
      <c r="BF200" s="78"/>
      <c r="BG200" s="78"/>
      <c r="BH200" s="78"/>
      <c r="BI200" s="78"/>
      <c r="BJ200" s="78"/>
      <c r="BK200" s="78"/>
      <c r="BL200" s="79"/>
    </row>
    <row r="201" spans="1:64" ht="15.75" x14ac:dyDescent="0.25">
      <c r="A201" s="65" t="s">
        <v>358</v>
      </c>
      <c r="B201" s="66"/>
      <c r="C201" s="66"/>
      <c r="D201" s="66"/>
      <c r="E201" s="66"/>
      <c r="F201" s="67"/>
      <c r="G201" s="68" t="s">
        <v>359</v>
      </c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70"/>
      <c r="Z201" s="59" t="s">
        <v>51</v>
      </c>
      <c r="AA201" s="60"/>
      <c r="AB201" s="60"/>
      <c r="AC201" s="60"/>
      <c r="AD201" s="61"/>
      <c r="AE201" s="59" t="s">
        <v>87</v>
      </c>
      <c r="AF201" s="60"/>
      <c r="AG201" s="60"/>
      <c r="AH201" s="60"/>
      <c r="AI201" s="60"/>
      <c r="AJ201" s="60"/>
      <c r="AK201" s="60"/>
      <c r="AL201" s="60"/>
      <c r="AM201" s="60"/>
      <c r="AN201" s="61"/>
      <c r="AO201" s="71">
        <v>1</v>
      </c>
      <c r="AP201" s="72"/>
      <c r="AQ201" s="72"/>
      <c r="AR201" s="72"/>
      <c r="AS201" s="72"/>
      <c r="AT201" s="72"/>
      <c r="AU201" s="72"/>
      <c r="AV201" s="73"/>
      <c r="AW201" s="74"/>
      <c r="AX201" s="75"/>
      <c r="AY201" s="75"/>
      <c r="AZ201" s="75"/>
      <c r="BA201" s="75"/>
      <c r="BB201" s="75"/>
      <c r="BC201" s="75"/>
      <c r="BD201" s="76"/>
      <c r="BE201" s="77">
        <v>1</v>
      </c>
      <c r="BF201" s="78"/>
      <c r="BG201" s="78"/>
      <c r="BH201" s="78"/>
      <c r="BI201" s="78"/>
      <c r="BJ201" s="78"/>
      <c r="BK201" s="78"/>
      <c r="BL201" s="79"/>
    </row>
    <row r="202" spans="1:64" ht="15.75" customHeight="1" x14ac:dyDescent="0.25">
      <c r="A202" s="65" t="s">
        <v>379</v>
      </c>
      <c r="B202" s="66"/>
      <c r="C202" s="66"/>
      <c r="D202" s="66"/>
      <c r="E202" s="66"/>
      <c r="F202" s="67"/>
      <c r="G202" s="68" t="s">
        <v>380</v>
      </c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70"/>
      <c r="Z202" s="59" t="s">
        <v>51</v>
      </c>
      <c r="AA202" s="60"/>
      <c r="AB202" s="60"/>
      <c r="AC202" s="60"/>
      <c r="AD202" s="61"/>
      <c r="AE202" s="59" t="s">
        <v>87</v>
      </c>
      <c r="AF202" s="60"/>
      <c r="AG202" s="60"/>
      <c r="AH202" s="60"/>
      <c r="AI202" s="60"/>
      <c r="AJ202" s="60"/>
      <c r="AK202" s="60"/>
      <c r="AL202" s="60"/>
      <c r="AM202" s="60"/>
      <c r="AN202" s="61"/>
      <c r="AO202" s="71"/>
      <c r="AP202" s="72"/>
      <c r="AQ202" s="72"/>
      <c r="AR202" s="72"/>
      <c r="AS202" s="72"/>
      <c r="AT202" s="72"/>
      <c r="AU202" s="72"/>
      <c r="AV202" s="73"/>
      <c r="AW202" s="74">
        <v>2</v>
      </c>
      <c r="AX202" s="75"/>
      <c r="AY202" s="75"/>
      <c r="AZ202" s="75"/>
      <c r="BA202" s="75"/>
      <c r="BB202" s="75"/>
      <c r="BC202" s="75"/>
      <c r="BD202" s="76"/>
      <c r="BE202" s="77">
        <v>1</v>
      </c>
      <c r="BF202" s="78"/>
      <c r="BG202" s="78"/>
      <c r="BH202" s="78"/>
      <c r="BI202" s="78"/>
      <c r="BJ202" s="78"/>
      <c r="BK202" s="78"/>
      <c r="BL202" s="79"/>
    </row>
    <row r="203" spans="1:64" ht="15.75" x14ac:dyDescent="0.2">
      <c r="A203" s="83" t="s">
        <v>256</v>
      </c>
      <c r="B203" s="84"/>
      <c r="C203" s="84"/>
      <c r="D203" s="84"/>
      <c r="E203" s="84"/>
      <c r="F203" s="85"/>
      <c r="G203" s="96" t="s">
        <v>52</v>
      </c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8"/>
      <c r="Z203" s="96" t="s">
        <v>53</v>
      </c>
      <c r="AA203" s="97"/>
      <c r="AB203" s="97"/>
      <c r="AC203" s="97"/>
      <c r="AD203" s="98"/>
      <c r="AE203" s="96" t="s">
        <v>53</v>
      </c>
      <c r="AF203" s="97"/>
      <c r="AG203" s="97"/>
      <c r="AH203" s="97"/>
      <c r="AI203" s="97"/>
      <c r="AJ203" s="97"/>
      <c r="AK203" s="97"/>
      <c r="AL203" s="97"/>
      <c r="AM203" s="97"/>
      <c r="AN203" s="98"/>
      <c r="AO203" s="74"/>
      <c r="AP203" s="75"/>
      <c r="AQ203" s="75"/>
      <c r="AR203" s="75"/>
      <c r="AS203" s="75"/>
      <c r="AT203" s="75"/>
      <c r="AU203" s="75"/>
      <c r="AV203" s="76"/>
      <c r="AW203" s="74"/>
      <c r="AX203" s="75"/>
      <c r="AY203" s="75"/>
      <c r="AZ203" s="75"/>
      <c r="BA203" s="75"/>
      <c r="BB203" s="75"/>
      <c r="BC203" s="75"/>
      <c r="BD203" s="76"/>
      <c r="BE203" s="77"/>
      <c r="BF203" s="78"/>
      <c r="BG203" s="78"/>
      <c r="BH203" s="78"/>
      <c r="BI203" s="78"/>
      <c r="BJ203" s="78"/>
      <c r="BK203" s="78"/>
      <c r="BL203" s="79"/>
    </row>
    <row r="204" spans="1:64" ht="15.75" x14ac:dyDescent="0.2">
      <c r="A204" s="65" t="s">
        <v>257</v>
      </c>
      <c r="B204" s="66"/>
      <c r="C204" s="66"/>
      <c r="D204" s="66"/>
      <c r="E204" s="66"/>
      <c r="F204" s="67"/>
      <c r="G204" s="68" t="s">
        <v>149</v>
      </c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70"/>
      <c r="Z204" s="59" t="s">
        <v>58</v>
      </c>
      <c r="AA204" s="60"/>
      <c r="AB204" s="60"/>
      <c r="AC204" s="60"/>
      <c r="AD204" s="61"/>
      <c r="AE204" s="59" t="s">
        <v>150</v>
      </c>
      <c r="AF204" s="60"/>
      <c r="AG204" s="60"/>
      <c r="AH204" s="60"/>
      <c r="AI204" s="60"/>
      <c r="AJ204" s="60"/>
      <c r="AK204" s="60"/>
      <c r="AL204" s="60"/>
      <c r="AM204" s="60"/>
      <c r="AN204" s="61"/>
      <c r="AO204" s="74">
        <f>AO190/AO197</f>
        <v>3.4</v>
      </c>
      <c r="AP204" s="75"/>
      <c r="AQ204" s="75"/>
      <c r="AR204" s="75"/>
      <c r="AS204" s="75"/>
      <c r="AT204" s="75"/>
      <c r="AU204" s="75"/>
      <c r="AV204" s="76"/>
      <c r="AW204" s="55"/>
      <c r="AX204" s="56"/>
      <c r="AY204" s="56"/>
      <c r="AZ204" s="56"/>
      <c r="BA204" s="56"/>
      <c r="BB204" s="56"/>
      <c r="BC204" s="56"/>
      <c r="BD204" s="57"/>
      <c r="BE204" s="62">
        <f>AO204</f>
        <v>3.4</v>
      </c>
      <c r="BF204" s="63"/>
      <c r="BG204" s="63"/>
      <c r="BH204" s="63"/>
      <c r="BI204" s="63"/>
      <c r="BJ204" s="63"/>
      <c r="BK204" s="63"/>
      <c r="BL204" s="64"/>
    </row>
    <row r="205" spans="1:64" ht="15.75" x14ac:dyDescent="0.2">
      <c r="A205" s="65" t="s">
        <v>258</v>
      </c>
      <c r="B205" s="66"/>
      <c r="C205" s="66"/>
      <c r="D205" s="66"/>
      <c r="E205" s="66"/>
      <c r="F205" s="67"/>
      <c r="G205" s="68" t="s">
        <v>151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70"/>
      <c r="Z205" s="59" t="s">
        <v>58</v>
      </c>
      <c r="AA205" s="60"/>
      <c r="AB205" s="60"/>
      <c r="AC205" s="60"/>
      <c r="AD205" s="61"/>
      <c r="AE205" s="59" t="s">
        <v>152</v>
      </c>
      <c r="AF205" s="60"/>
      <c r="AG205" s="60"/>
      <c r="AH205" s="60"/>
      <c r="AI205" s="60"/>
      <c r="AJ205" s="60"/>
      <c r="AK205" s="60"/>
      <c r="AL205" s="60"/>
      <c r="AM205" s="60"/>
      <c r="AN205" s="61"/>
      <c r="AO205" s="74">
        <f>AO191/AO198</f>
        <v>2.8</v>
      </c>
      <c r="AP205" s="75"/>
      <c r="AQ205" s="75"/>
      <c r="AR205" s="75"/>
      <c r="AS205" s="75"/>
      <c r="AT205" s="75"/>
      <c r="AU205" s="75"/>
      <c r="AV205" s="76"/>
      <c r="AW205" s="55"/>
      <c r="AX205" s="56"/>
      <c r="AY205" s="56"/>
      <c r="AZ205" s="56"/>
      <c r="BA205" s="56"/>
      <c r="BB205" s="56"/>
      <c r="BC205" s="56"/>
      <c r="BD205" s="57"/>
      <c r="BE205" s="62">
        <f>AO205</f>
        <v>2.8</v>
      </c>
      <c r="BF205" s="63"/>
      <c r="BG205" s="63"/>
      <c r="BH205" s="63"/>
      <c r="BI205" s="63"/>
      <c r="BJ205" s="63"/>
      <c r="BK205" s="63"/>
      <c r="BL205" s="64"/>
    </row>
    <row r="206" spans="1:64" ht="15.75" x14ac:dyDescent="0.2">
      <c r="A206" s="65" t="s">
        <v>259</v>
      </c>
      <c r="B206" s="66"/>
      <c r="C206" s="66"/>
      <c r="D206" s="66"/>
      <c r="E206" s="66"/>
      <c r="F206" s="67"/>
      <c r="G206" s="68" t="s">
        <v>153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70"/>
      <c r="Z206" s="59" t="s">
        <v>58</v>
      </c>
      <c r="AA206" s="60"/>
      <c r="AB206" s="60"/>
      <c r="AC206" s="60"/>
      <c r="AD206" s="61"/>
      <c r="AE206" s="59" t="s">
        <v>154</v>
      </c>
      <c r="AF206" s="60"/>
      <c r="AG206" s="60"/>
      <c r="AH206" s="60"/>
      <c r="AI206" s="60"/>
      <c r="AJ206" s="60"/>
      <c r="AK206" s="60"/>
      <c r="AL206" s="60"/>
      <c r="AM206" s="60"/>
      <c r="AN206" s="61"/>
      <c r="AO206" s="74">
        <f>AO192/AO199</f>
        <v>3.1066666666666669</v>
      </c>
      <c r="AP206" s="75"/>
      <c r="AQ206" s="75"/>
      <c r="AR206" s="75"/>
      <c r="AS206" s="75"/>
      <c r="AT206" s="75"/>
      <c r="AU206" s="75"/>
      <c r="AV206" s="76"/>
      <c r="AW206" s="55"/>
      <c r="AX206" s="56"/>
      <c r="AY206" s="56"/>
      <c r="AZ206" s="56"/>
      <c r="BA206" s="56"/>
      <c r="BB206" s="56"/>
      <c r="BC206" s="56"/>
      <c r="BD206" s="57"/>
      <c r="BE206" s="62">
        <f>AO206</f>
        <v>3.1066666666666669</v>
      </c>
      <c r="BF206" s="63"/>
      <c r="BG206" s="63"/>
      <c r="BH206" s="63"/>
      <c r="BI206" s="63"/>
      <c r="BJ206" s="63"/>
      <c r="BK206" s="63"/>
      <c r="BL206" s="64"/>
    </row>
    <row r="207" spans="1:64" ht="15.75" x14ac:dyDescent="0.2">
      <c r="A207" s="65" t="s">
        <v>260</v>
      </c>
      <c r="B207" s="66"/>
      <c r="C207" s="66"/>
      <c r="D207" s="66"/>
      <c r="E207" s="66"/>
      <c r="F207" s="67"/>
      <c r="G207" s="68" t="s">
        <v>155</v>
      </c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70"/>
      <c r="Z207" s="59" t="s">
        <v>58</v>
      </c>
      <c r="AA207" s="60"/>
      <c r="AB207" s="60"/>
      <c r="AC207" s="60"/>
      <c r="AD207" s="61"/>
      <c r="AE207" s="59" t="s">
        <v>156</v>
      </c>
      <c r="AF207" s="60"/>
      <c r="AG207" s="60"/>
      <c r="AH207" s="60"/>
      <c r="AI207" s="60"/>
      <c r="AJ207" s="60"/>
      <c r="AK207" s="60"/>
      <c r="AL207" s="60"/>
      <c r="AM207" s="60"/>
      <c r="AN207" s="61"/>
      <c r="AO207" s="74">
        <v>190</v>
      </c>
      <c r="AP207" s="75"/>
      <c r="AQ207" s="75"/>
      <c r="AR207" s="75"/>
      <c r="AS207" s="75"/>
      <c r="AT207" s="75"/>
      <c r="AU207" s="75"/>
      <c r="AV207" s="76"/>
      <c r="AW207" s="74">
        <v>110</v>
      </c>
      <c r="AX207" s="75"/>
      <c r="AY207" s="75"/>
      <c r="AZ207" s="75"/>
      <c r="BA207" s="75"/>
      <c r="BB207" s="75"/>
      <c r="BC207" s="75"/>
      <c r="BD207" s="76"/>
      <c r="BE207" s="80">
        <f>AO207+AW207</f>
        <v>300</v>
      </c>
      <c r="BF207" s="81"/>
      <c r="BG207" s="81"/>
      <c r="BH207" s="81"/>
      <c r="BI207" s="81"/>
      <c r="BJ207" s="81"/>
      <c r="BK207" s="81"/>
      <c r="BL207" s="82"/>
    </row>
    <row r="208" spans="1:64" ht="36.75" customHeight="1" x14ac:dyDescent="0.2">
      <c r="A208" s="65" t="s">
        <v>360</v>
      </c>
      <c r="B208" s="66"/>
      <c r="C208" s="66"/>
      <c r="D208" s="66"/>
      <c r="E208" s="66"/>
      <c r="F208" s="67"/>
      <c r="G208" s="68" t="s">
        <v>361</v>
      </c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70"/>
      <c r="Z208" s="59" t="s">
        <v>58</v>
      </c>
      <c r="AA208" s="60"/>
      <c r="AB208" s="60"/>
      <c r="AC208" s="60"/>
      <c r="AD208" s="61"/>
      <c r="AE208" s="59" t="s">
        <v>156</v>
      </c>
      <c r="AF208" s="60"/>
      <c r="AG208" s="60"/>
      <c r="AH208" s="60"/>
      <c r="AI208" s="60"/>
      <c r="AJ208" s="60"/>
      <c r="AK208" s="60"/>
      <c r="AL208" s="60"/>
      <c r="AM208" s="60"/>
      <c r="AN208" s="61"/>
      <c r="AO208" s="74">
        <v>45</v>
      </c>
      <c r="AP208" s="75"/>
      <c r="AQ208" s="75"/>
      <c r="AR208" s="75"/>
      <c r="AS208" s="75"/>
      <c r="AT208" s="75"/>
      <c r="AU208" s="75"/>
      <c r="AV208" s="76"/>
      <c r="AW208" s="74"/>
      <c r="AX208" s="75"/>
      <c r="AY208" s="75"/>
      <c r="AZ208" s="75"/>
      <c r="BA208" s="75"/>
      <c r="BB208" s="75"/>
      <c r="BC208" s="75"/>
      <c r="BD208" s="76"/>
      <c r="BE208" s="80">
        <f>AO208+AW208</f>
        <v>45</v>
      </c>
      <c r="BF208" s="81"/>
      <c r="BG208" s="81"/>
      <c r="BH208" s="81"/>
      <c r="BI208" s="81"/>
      <c r="BJ208" s="81"/>
      <c r="BK208" s="81"/>
      <c r="BL208" s="82"/>
    </row>
    <row r="209" spans="1:64" ht="34.5" customHeight="1" x14ac:dyDescent="0.2">
      <c r="A209" s="65" t="s">
        <v>381</v>
      </c>
      <c r="B209" s="66"/>
      <c r="C209" s="66"/>
      <c r="D209" s="66"/>
      <c r="E209" s="66"/>
      <c r="F209" s="67"/>
      <c r="G209" s="68" t="s">
        <v>382</v>
      </c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70"/>
      <c r="Z209" s="59" t="s">
        <v>58</v>
      </c>
      <c r="AA209" s="60"/>
      <c r="AB209" s="60"/>
      <c r="AC209" s="60"/>
      <c r="AD209" s="61"/>
      <c r="AE209" s="59" t="s">
        <v>383</v>
      </c>
      <c r="AF209" s="60"/>
      <c r="AG209" s="60"/>
      <c r="AH209" s="60"/>
      <c r="AI209" s="60"/>
      <c r="AJ209" s="60"/>
      <c r="AK209" s="60"/>
      <c r="AL209" s="60"/>
      <c r="AM209" s="60"/>
      <c r="AN209" s="61"/>
      <c r="AO209" s="74"/>
      <c r="AP209" s="75"/>
      <c r="AQ209" s="75"/>
      <c r="AR209" s="75"/>
      <c r="AS209" s="75"/>
      <c r="AT209" s="75"/>
      <c r="AU209" s="75"/>
      <c r="AV209" s="76"/>
      <c r="AW209" s="74">
        <v>12.5</v>
      </c>
      <c r="AX209" s="75"/>
      <c r="AY209" s="75"/>
      <c r="AZ209" s="75"/>
      <c r="BA209" s="75"/>
      <c r="BB209" s="75"/>
      <c r="BC209" s="75"/>
      <c r="BD209" s="76"/>
      <c r="BE209" s="80">
        <f>AO209+AW209</f>
        <v>12.5</v>
      </c>
      <c r="BF209" s="81"/>
      <c r="BG209" s="81"/>
      <c r="BH209" s="81"/>
      <c r="BI209" s="81"/>
      <c r="BJ209" s="81"/>
      <c r="BK209" s="81"/>
      <c r="BL209" s="82"/>
    </row>
    <row r="210" spans="1:64" ht="15.75" x14ac:dyDescent="0.2">
      <c r="A210" s="83" t="s">
        <v>261</v>
      </c>
      <c r="B210" s="84"/>
      <c r="C210" s="84"/>
      <c r="D210" s="84"/>
      <c r="E210" s="84"/>
      <c r="F210" s="85"/>
      <c r="G210" s="96" t="s">
        <v>54</v>
      </c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8"/>
      <c r="Z210" s="59"/>
      <c r="AA210" s="60"/>
      <c r="AB210" s="60"/>
      <c r="AC210" s="60"/>
      <c r="AD210" s="61"/>
      <c r="AE210" s="59"/>
      <c r="AF210" s="60"/>
      <c r="AG210" s="60"/>
      <c r="AH210" s="60"/>
      <c r="AI210" s="60"/>
      <c r="AJ210" s="60"/>
      <c r="AK210" s="60"/>
      <c r="AL210" s="60"/>
      <c r="AM210" s="60"/>
      <c r="AN210" s="61"/>
      <c r="AO210" s="77"/>
      <c r="AP210" s="78"/>
      <c r="AQ210" s="78"/>
      <c r="AR210" s="78"/>
      <c r="AS210" s="78"/>
      <c r="AT210" s="78"/>
      <c r="AU210" s="78"/>
      <c r="AV210" s="79"/>
      <c r="AW210" s="74"/>
      <c r="AX210" s="75"/>
      <c r="AY210" s="75"/>
      <c r="AZ210" s="75"/>
      <c r="BA210" s="75"/>
      <c r="BB210" s="75"/>
      <c r="BC210" s="75"/>
      <c r="BD210" s="76"/>
      <c r="BE210" s="77"/>
      <c r="BF210" s="78"/>
      <c r="BG210" s="78"/>
      <c r="BH210" s="78"/>
      <c r="BI210" s="78"/>
      <c r="BJ210" s="78"/>
      <c r="BK210" s="78"/>
      <c r="BL210" s="79"/>
    </row>
    <row r="211" spans="1:64" ht="38.25" customHeight="1" x14ac:dyDescent="0.2">
      <c r="A211" s="65" t="s">
        <v>262</v>
      </c>
      <c r="B211" s="66"/>
      <c r="C211" s="66"/>
      <c r="D211" s="66"/>
      <c r="E211" s="66"/>
      <c r="F211" s="67"/>
      <c r="G211" s="68" t="s">
        <v>59</v>
      </c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70"/>
      <c r="Z211" s="59" t="s">
        <v>55</v>
      </c>
      <c r="AA211" s="60"/>
      <c r="AB211" s="60"/>
      <c r="AC211" s="60"/>
      <c r="AD211" s="61"/>
      <c r="AE211" s="59" t="s">
        <v>299</v>
      </c>
      <c r="AF211" s="60"/>
      <c r="AG211" s="60"/>
      <c r="AH211" s="60"/>
      <c r="AI211" s="60"/>
      <c r="AJ211" s="60"/>
      <c r="AK211" s="60"/>
      <c r="AL211" s="60"/>
      <c r="AM211" s="60"/>
      <c r="AN211" s="61"/>
      <c r="AO211" s="90">
        <v>0.81</v>
      </c>
      <c r="AP211" s="91"/>
      <c r="AQ211" s="91"/>
      <c r="AR211" s="91"/>
      <c r="AS211" s="91"/>
      <c r="AT211" s="91"/>
      <c r="AU211" s="91"/>
      <c r="AV211" s="92"/>
      <c r="AW211" s="90">
        <v>0</v>
      </c>
      <c r="AX211" s="91"/>
      <c r="AY211" s="91"/>
      <c r="AZ211" s="91"/>
      <c r="BA211" s="91"/>
      <c r="BB211" s="91"/>
      <c r="BC211" s="91"/>
      <c r="BD211" s="92"/>
      <c r="BE211" s="90">
        <f>AO211</f>
        <v>0.81</v>
      </c>
      <c r="BF211" s="91"/>
      <c r="BG211" s="91"/>
      <c r="BH211" s="91"/>
      <c r="BI211" s="91"/>
      <c r="BJ211" s="91"/>
      <c r="BK211" s="91"/>
      <c r="BL211" s="92"/>
    </row>
    <row r="212" spans="1:64" ht="38.25" customHeight="1" x14ac:dyDescent="0.2">
      <c r="A212" s="83" t="s">
        <v>308</v>
      </c>
      <c r="B212" s="84"/>
      <c r="C212" s="84"/>
      <c r="D212" s="84"/>
      <c r="E212" s="84"/>
      <c r="F212" s="85"/>
      <c r="G212" s="111" t="s">
        <v>307</v>
      </c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3"/>
      <c r="AA212" s="113"/>
      <c r="AB212" s="113"/>
      <c r="AC212" s="113"/>
      <c r="AD212" s="113"/>
      <c r="AE212" s="87"/>
      <c r="AF212" s="87"/>
      <c r="AG212" s="87"/>
      <c r="AH212" s="87"/>
      <c r="AI212" s="87"/>
      <c r="AJ212" s="87"/>
      <c r="AK212" s="87"/>
      <c r="AL212" s="87"/>
      <c r="AM212" s="87"/>
      <c r="AN212" s="88"/>
      <c r="AO212" s="49"/>
      <c r="AP212" s="50"/>
      <c r="AQ212" s="50"/>
      <c r="AR212" s="50"/>
      <c r="AS212" s="50"/>
      <c r="AT212" s="50"/>
      <c r="AU212" s="50"/>
      <c r="AV212" s="51"/>
      <c r="AW212" s="49"/>
      <c r="AX212" s="50"/>
      <c r="AY212" s="50"/>
      <c r="AZ212" s="50"/>
      <c r="BA212" s="50"/>
      <c r="BB212" s="50"/>
      <c r="BC212" s="50"/>
      <c r="BD212" s="51"/>
      <c r="BE212" s="49"/>
      <c r="BF212" s="50"/>
      <c r="BG212" s="50"/>
      <c r="BH212" s="50"/>
      <c r="BI212" s="50"/>
      <c r="BJ212" s="50"/>
      <c r="BK212" s="50"/>
      <c r="BL212" s="51"/>
    </row>
    <row r="213" spans="1:64" ht="15.75" x14ac:dyDescent="0.2">
      <c r="A213" s="83" t="s">
        <v>309</v>
      </c>
      <c r="B213" s="84"/>
      <c r="C213" s="84"/>
      <c r="D213" s="84"/>
      <c r="E213" s="84"/>
      <c r="F213" s="85"/>
      <c r="G213" s="96" t="s">
        <v>49</v>
      </c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8"/>
      <c r="Z213" s="114"/>
      <c r="AA213" s="115"/>
      <c r="AB213" s="115"/>
      <c r="AC213" s="115"/>
      <c r="AD213" s="116"/>
      <c r="AE213" s="114"/>
      <c r="AF213" s="115"/>
      <c r="AG213" s="115"/>
      <c r="AH213" s="115"/>
      <c r="AI213" s="115"/>
      <c r="AJ213" s="115"/>
      <c r="AK213" s="115"/>
      <c r="AL213" s="115"/>
      <c r="AM213" s="115"/>
      <c r="AN213" s="116"/>
      <c r="AO213" s="117"/>
      <c r="AP213" s="118"/>
      <c r="AQ213" s="118"/>
      <c r="AR213" s="118"/>
      <c r="AS213" s="118"/>
      <c r="AT213" s="118"/>
      <c r="AU213" s="118"/>
      <c r="AV213" s="119"/>
      <c r="AW213" s="74"/>
      <c r="AX213" s="75"/>
      <c r="AY213" s="75"/>
      <c r="AZ213" s="75"/>
      <c r="BA213" s="75"/>
      <c r="BB213" s="75"/>
      <c r="BC213" s="75"/>
      <c r="BD213" s="76"/>
      <c r="BE213" s="120"/>
      <c r="BF213" s="121"/>
      <c r="BG213" s="121"/>
      <c r="BH213" s="121"/>
      <c r="BI213" s="121"/>
      <c r="BJ213" s="121"/>
      <c r="BK213" s="121"/>
      <c r="BL213" s="122"/>
    </row>
    <row r="214" spans="1:64" ht="27.75" customHeight="1" x14ac:dyDescent="0.25">
      <c r="A214" s="65" t="s">
        <v>310</v>
      </c>
      <c r="B214" s="66"/>
      <c r="C214" s="66"/>
      <c r="D214" s="66"/>
      <c r="E214" s="66"/>
      <c r="F214" s="67"/>
      <c r="G214" s="89" t="s">
        <v>331</v>
      </c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6" t="s">
        <v>58</v>
      </c>
      <c r="AA214" s="87"/>
      <c r="AB214" s="87"/>
      <c r="AC214" s="87"/>
      <c r="AD214" s="88"/>
      <c r="AE214" s="59" t="s">
        <v>313</v>
      </c>
      <c r="AF214" s="60"/>
      <c r="AG214" s="60"/>
      <c r="AH214" s="60"/>
      <c r="AI214" s="60"/>
      <c r="AJ214" s="60"/>
      <c r="AK214" s="60"/>
      <c r="AL214" s="60"/>
      <c r="AM214" s="60"/>
      <c r="AN214" s="61"/>
      <c r="AO214" s="102">
        <f>921.575+253-163-16.4</f>
        <v>995.17500000000007</v>
      </c>
      <c r="AP214" s="103"/>
      <c r="AQ214" s="103"/>
      <c r="AR214" s="103"/>
      <c r="AS214" s="103"/>
      <c r="AT214" s="103"/>
      <c r="AU214" s="103"/>
      <c r="AV214" s="104"/>
      <c r="AW214" s="105">
        <f>308.75-90+16.4</f>
        <v>235.15</v>
      </c>
      <c r="AX214" s="106"/>
      <c r="AY214" s="106"/>
      <c r="AZ214" s="106"/>
      <c r="BA214" s="106"/>
      <c r="BB214" s="106"/>
      <c r="BC214" s="106"/>
      <c r="BD214" s="107"/>
      <c r="BE214" s="62">
        <f t="shared" ref="BE214" si="3">AO214+AW214</f>
        <v>1230.325</v>
      </c>
      <c r="BF214" s="63"/>
      <c r="BG214" s="63"/>
      <c r="BH214" s="63"/>
      <c r="BI214" s="63"/>
      <c r="BJ214" s="63"/>
      <c r="BK214" s="63"/>
      <c r="BL214" s="64"/>
    </row>
    <row r="215" spans="1:64" ht="15.75" x14ac:dyDescent="0.25">
      <c r="A215" s="83" t="s">
        <v>311</v>
      </c>
      <c r="B215" s="84"/>
      <c r="C215" s="84"/>
      <c r="D215" s="84"/>
      <c r="E215" s="84"/>
      <c r="F215" s="85"/>
      <c r="G215" s="96" t="s">
        <v>50</v>
      </c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8"/>
      <c r="Z215" s="96" t="s">
        <v>53</v>
      </c>
      <c r="AA215" s="97"/>
      <c r="AB215" s="97"/>
      <c r="AC215" s="97"/>
      <c r="AD215" s="98"/>
      <c r="AE215" s="96" t="s">
        <v>53</v>
      </c>
      <c r="AF215" s="97"/>
      <c r="AG215" s="97"/>
      <c r="AH215" s="97"/>
      <c r="AI215" s="97"/>
      <c r="AJ215" s="97"/>
      <c r="AK215" s="97"/>
      <c r="AL215" s="97"/>
      <c r="AM215" s="97"/>
      <c r="AN215" s="98"/>
      <c r="AO215" s="108"/>
      <c r="AP215" s="109"/>
      <c r="AQ215" s="109"/>
      <c r="AR215" s="109"/>
      <c r="AS215" s="109"/>
      <c r="AT215" s="109"/>
      <c r="AU215" s="109"/>
      <c r="AV215" s="110"/>
      <c r="AW215" s="74"/>
      <c r="AX215" s="75"/>
      <c r="AY215" s="75"/>
      <c r="AZ215" s="75"/>
      <c r="BA215" s="75"/>
      <c r="BB215" s="75"/>
      <c r="BC215" s="75"/>
      <c r="BD215" s="76"/>
      <c r="BE215" s="77"/>
      <c r="BF215" s="78"/>
      <c r="BG215" s="78"/>
      <c r="BH215" s="78"/>
      <c r="BI215" s="78"/>
      <c r="BJ215" s="78"/>
      <c r="BK215" s="78"/>
      <c r="BL215" s="79"/>
    </row>
    <row r="216" spans="1:64" ht="47.25" customHeight="1" x14ac:dyDescent="0.2">
      <c r="A216" s="83" t="s">
        <v>312</v>
      </c>
      <c r="B216" s="84"/>
      <c r="C216" s="84"/>
      <c r="D216" s="84"/>
      <c r="E216" s="84"/>
      <c r="F216" s="85"/>
      <c r="G216" s="68" t="s">
        <v>332</v>
      </c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70"/>
      <c r="Z216" s="59" t="s">
        <v>51</v>
      </c>
      <c r="AA216" s="60"/>
      <c r="AB216" s="60"/>
      <c r="AC216" s="60"/>
      <c r="AD216" s="61"/>
      <c r="AE216" s="59" t="s">
        <v>336</v>
      </c>
      <c r="AF216" s="60"/>
      <c r="AG216" s="60"/>
      <c r="AH216" s="60"/>
      <c r="AI216" s="60"/>
      <c r="AJ216" s="60"/>
      <c r="AK216" s="60"/>
      <c r="AL216" s="60"/>
      <c r="AM216" s="60"/>
      <c r="AN216" s="61"/>
      <c r="AO216" s="86">
        <v>4</v>
      </c>
      <c r="AP216" s="87"/>
      <c r="AQ216" s="87"/>
      <c r="AR216" s="87"/>
      <c r="AS216" s="87"/>
      <c r="AT216" s="87"/>
      <c r="AU216" s="87"/>
      <c r="AV216" s="88"/>
      <c r="AW216" s="86">
        <v>3</v>
      </c>
      <c r="AX216" s="87"/>
      <c r="AY216" s="87"/>
      <c r="AZ216" s="87"/>
      <c r="BA216" s="87"/>
      <c r="BB216" s="87"/>
      <c r="BC216" s="87"/>
      <c r="BD216" s="88"/>
      <c r="BE216" s="77">
        <v>4</v>
      </c>
      <c r="BF216" s="78"/>
      <c r="BG216" s="78"/>
      <c r="BH216" s="78"/>
      <c r="BI216" s="78"/>
      <c r="BJ216" s="78"/>
      <c r="BK216" s="78"/>
      <c r="BL216" s="79"/>
    </row>
    <row r="217" spans="1:64" ht="15.75" x14ac:dyDescent="0.2">
      <c r="A217" s="93" t="s">
        <v>314</v>
      </c>
      <c r="B217" s="94"/>
      <c r="C217" s="94"/>
      <c r="D217" s="94"/>
      <c r="E217" s="94"/>
      <c r="F217" s="95"/>
      <c r="G217" s="96" t="s">
        <v>52</v>
      </c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8"/>
      <c r="Z217" s="96" t="s">
        <v>53</v>
      </c>
      <c r="AA217" s="97"/>
      <c r="AB217" s="97"/>
      <c r="AC217" s="97"/>
      <c r="AD217" s="98"/>
      <c r="AE217" s="96" t="s">
        <v>53</v>
      </c>
      <c r="AF217" s="97"/>
      <c r="AG217" s="97"/>
      <c r="AH217" s="97"/>
      <c r="AI217" s="97"/>
      <c r="AJ217" s="97"/>
      <c r="AK217" s="97"/>
      <c r="AL217" s="97"/>
      <c r="AM217" s="97"/>
      <c r="AN217" s="98"/>
      <c r="AO217" s="74"/>
      <c r="AP217" s="75"/>
      <c r="AQ217" s="75"/>
      <c r="AR217" s="75"/>
      <c r="AS217" s="75"/>
      <c r="AT217" s="75"/>
      <c r="AU217" s="75"/>
      <c r="AV217" s="76"/>
      <c r="AW217" s="74"/>
      <c r="AX217" s="75"/>
      <c r="AY217" s="75"/>
      <c r="AZ217" s="75"/>
      <c r="BA217" s="75"/>
      <c r="BB217" s="75"/>
      <c r="BC217" s="75"/>
      <c r="BD217" s="76"/>
      <c r="BE217" s="77"/>
      <c r="BF217" s="78"/>
      <c r="BG217" s="78"/>
      <c r="BH217" s="78"/>
      <c r="BI217" s="78"/>
      <c r="BJ217" s="78"/>
      <c r="BK217" s="78"/>
      <c r="BL217" s="79"/>
    </row>
    <row r="218" spans="1:64" ht="48.75" customHeight="1" x14ac:dyDescent="0.2">
      <c r="A218" s="93" t="s">
        <v>315</v>
      </c>
      <c r="B218" s="94"/>
      <c r="C218" s="94"/>
      <c r="D218" s="94"/>
      <c r="E218" s="94"/>
      <c r="F218" s="95"/>
      <c r="G218" s="68" t="s">
        <v>333</v>
      </c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70"/>
      <c r="Z218" s="86" t="s">
        <v>58</v>
      </c>
      <c r="AA218" s="87"/>
      <c r="AB218" s="87"/>
      <c r="AC218" s="87"/>
      <c r="AD218" s="88"/>
      <c r="AE218" s="59" t="s">
        <v>334</v>
      </c>
      <c r="AF218" s="60"/>
      <c r="AG218" s="60"/>
      <c r="AH218" s="60"/>
      <c r="AI218" s="60"/>
      <c r="AJ218" s="60"/>
      <c r="AK218" s="60"/>
      <c r="AL218" s="60"/>
      <c r="AM218" s="60"/>
      <c r="AN218" s="61"/>
      <c r="AO218" s="62">
        <f>AO214/AO216</f>
        <v>248.79375000000002</v>
      </c>
      <c r="AP218" s="63"/>
      <c r="AQ218" s="63"/>
      <c r="AR218" s="63"/>
      <c r="AS218" s="63"/>
      <c r="AT218" s="63"/>
      <c r="AU218" s="63"/>
      <c r="AV218" s="64"/>
      <c r="AW218" s="99">
        <f>AW214/AW216</f>
        <v>78.38333333333334</v>
      </c>
      <c r="AX218" s="100"/>
      <c r="AY218" s="100"/>
      <c r="AZ218" s="100"/>
      <c r="BA218" s="100"/>
      <c r="BB218" s="100"/>
      <c r="BC218" s="100"/>
      <c r="BD218" s="101"/>
      <c r="BE218" s="80">
        <f>BE214/BE216</f>
        <v>307.58125000000001</v>
      </c>
      <c r="BF218" s="81"/>
      <c r="BG218" s="81"/>
      <c r="BH218" s="81"/>
      <c r="BI218" s="81"/>
      <c r="BJ218" s="81"/>
      <c r="BK218" s="81"/>
      <c r="BL218" s="82"/>
    </row>
    <row r="219" spans="1:64" ht="15.75" x14ac:dyDescent="0.2">
      <c r="A219" s="93" t="s">
        <v>316</v>
      </c>
      <c r="B219" s="94"/>
      <c r="C219" s="94"/>
      <c r="D219" s="94"/>
      <c r="E219" s="94"/>
      <c r="F219" s="95"/>
      <c r="G219" s="96" t="s">
        <v>54</v>
      </c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8"/>
      <c r="Z219" s="59"/>
      <c r="AA219" s="60"/>
      <c r="AB219" s="60"/>
      <c r="AC219" s="60"/>
      <c r="AD219" s="61"/>
      <c r="AE219" s="59"/>
      <c r="AF219" s="60"/>
      <c r="AG219" s="60"/>
      <c r="AH219" s="60"/>
      <c r="AI219" s="60"/>
      <c r="AJ219" s="60"/>
      <c r="AK219" s="60"/>
      <c r="AL219" s="60"/>
      <c r="AM219" s="60"/>
      <c r="AN219" s="61"/>
      <c r="AO219" s="77"/>
      <c r="AP219" s="78"/>
      <c r="AQ219" s="78"/>
      <c r="AR219" s="78"/>
      <c r="AS219" s="78"/>
      <c r="AT219" s="78"/>
      <c r="AU219" s="78"/>
      <c r="AV219" s="79"/>
      <c r="AW219" s="74"/>
      <c r="AX219" s="75"/>
      <c r="AY219" s="75"/>
      <c r="AZ219" s="75"/>
      <c r="BA219" s="75"/>
      <c r="BB219" s="75"/>
      <c r="BC219" s="75"/>
      <c r="BD219" s="76"/>
      <c r="BE219" s="80"/>
      <c r="BF219" s="81"/>
      <c r="BG219" s="81"/>
      <c r="BH219" s="81"/>
      <c r="BI219" s="81"/>
      <c r="BJ219" s="81"/>
      <c r="BK219" s="81"/>
      <c r="BL219" s="82"/>
    </row>
    <row r="220" spans="1:64" ht="38.25" customHeight="1" x14ac:dyDescent="0.2">
      <c r="A220" s="65" t="s">
        <v>317</v>
      </c>
      <c r="B220" s="66"/>
      <c r="C220" s="66"/>
      <c r="D220" s="66"/>
      <c r="E220" s="66"/>
      <c r="F220" s="67"/>
      <c r="G220" s="68" t="s">
        <v>141</v>
      </c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70"/>
      <c r="Z220" s="59" t="s">
        <v>55</v>
      </c>
      <c r="AA220" s="60"/>
      <c r="AB220" s="60"/>
      <c r="AC220" s="60"/>
      <c r="AD220" s="61"/>
      <c r="AE220" s="59" t="s">
        <v>337</v>
      </c>
      <c r="AF220" s="60"/>
      <c r="AG220" s="60"/>
      <c r="AH220" s="60"/>
      <c r="AI220" s="60"/>
      <c r="AJ220" s="60"/>
      <c r="AK220" s="60"/>
      <c r="AL220" s="60"/>
      <c r="AM220" s="60"/>
      <c r="AN220" s="61"/>
      <c r="AO220" s="90">
        <v>9.83</v>
      </c>
      <c r="AP220" s="91"/>
      <c r="AQ220" s="91"/>
      <c r="AR220" s="91"/>
      <c r="AS220" s="91"/>
      <c r="AT220" s="91"/>
      <c r="AU220" s="91"/>
      <c r="AV220" s="92"/>
      <c r="AW220" s="90">
        <f>199/218.75</f>
        <v>0.9097142857142857</v>
      </c>
      <c r="AX220" s="91"/>
      <c r="AY220" s="91"/>
      <c r="AZ220" s="91"/>
      <c r="BA220" s="91"/>
      <c r="BB220" s="91"/>
      <c r="BC220" s="91"/>
      <c r="BD220" s="92"/>
      <c r="BE220" s="80">
        <v>0</v>
      </c>
      <c r="BF220" s="81"/>
      <c r="BG220" s="81"/>
      <c r="BH220" s="81"/>
      <c r="BI220" s="81"/>
      <c r="BJ220" s="81"/>
      <c r="BK220" s="81"/>
      <c r="BL220" s="82"/>
    </row>
    <row r="221" spans="1:64" ht="21" customHeight="1" x14ac:dyDescent="0.2">
      <c r="A221" s="219" t="s">
        <v>349</v>
      </c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9"/>
      <c r="AO221" s="221" t="s">
        <v>350</v>
      </c>
      <c r="AP221" s="221"/>
      <c r="AQ221" s="221"/>
      <c r="AR221" s="221"/>
      <c r="AS221" s="221"/>
      <c r="AT221" s="221"/>
      <c r="AU221" s="221"/>
      <c r="AV221" s="221"/>
      <c r="AW221" s="221"/>
      <c r="AX221" s="221"/>
      <c r="AY221" s="221"/>
      <c r="AZ221" s="221"/>
      <c r="BA221" s="221"/>
      <c r="BB221" s="221"/>
      <c r="BC221" s="221"/>
      <c r="BD221" s="221"/>
      <c r="BE221" s="221"/>
      <c r="BF221" s="221"/>
      <c r="BG221" s="221"/>
    </row>
    <row r="222" spans="1:64" ht="15.75" x14ac:dyDescent="0.2">
      <c r="A222" s="222" t="s">
        <v>4</v>
      </c>
      <c r="B222" s="222"/>
      <c r="C222" s="222"/>
      <c r="D222" s="222"/>
      <c r="E222" s="222"/>
      <c r="F222" s="222"/>
    </row>
    <row r="223" spans="1:64" ht="37.5" customHeight="1" x14ac:dyDescent="0.3">
      <c r="A223" s="58" t="s">
        <v>363</v>
      </c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155"/>
      <c r="X223" s="155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55"/>
      <c r="AM223" s="155"/>
      <c r="AN223" s="39"/>
      <c r="AO223" s="220" t="s">
        <v>364</v>
      </c>
      <c r="AP223" s="220"/>
      <c r="AQ223" s="220"/>
      <c r="AR223" s="220"/>
      <c r="AS223" s="220"/>
      <c r="AT223" s="220"/>
      <c r="AU223" s="220"/>
      <c r="AV223" s="220"/>
      <c r="AW223" s="220"/>
      <c r="AX223" s="220"/>
      <c r="AY223" s="220"/>
      <c r="AZ223" s="220"/>
      <c r="BA223" s="220"/>
      <c r="BB223" s="220"/>
      <c r="BC223" s="220"/>
      <c r="BD223" s="220"/>
      <c r="BE223" s="220"/>
      <c r="BF223" s="220"/>
      <c r="BG223" s="220"/>
    </row>
    <row r="224" spans="1:64" ht="20.25" customHeight="1" x14ac:dyDescent="0.3">
      <c r="A224" s="41" t="s">
        <v>264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W224" s="149" t="s">
        <v>6</v>
      </c>
      <c r="X224" s="149"/>
      <c r="Y224" s="149"/>
      <c r="Z224" s="149"/>
      <c r="AA224" s="149"/>
      <c r="AB224" s="149"/>
      <c r="AC224" s="149"/>
      <c r="AD224" s="149"/>
      <c r="AE224" s="149"/>
      <c r="AF224" s="149"/>
      <c r="AG224" s="149"/>
      <c r="AH224" s="149"/>
      <c r="AI224" s="149"/>
      <c r="AJ224" s="149"/>
      <c r="AK224" s="149"/>
      <c r="AL224" s="149"/>
      <c r="AM224" s="149"/>
      <c r="AO224" s="149" t="s">
        <v>56</v>
      </c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</row>
    <row r="225" spans="1:17" x14ac:dyDescent="0.2">
      <c r="B225" s="1" t="s">
        <v>385</v>
      </c>
    </row>
    <row r="226" spans="1:17" ht="19.5" customHeight="1" x14ac:dyDescent="0.2">
      <c r="B226" s="1" t="s">
        <v>345</v>
      </c>
    </row>
    <row r="227" spans="1:17" ht="15.75" x14ac:dyDescent="0.25">
      <c r="A227" s="47"/>
      <c r="B227" s="48" t="s">
        <v>346</v>
      </c>
      <c r="C227" s="48"/>
      <c r="D227" s="48"/>
      <c r="E227" s="48"/>
      <c r="F227" s="48"/>
      <c r="G227" s="48"/>
      <c r="H227" s="48"/>
    </row>
    <row r="228" spans="1:17" ht="15.75" x14ac:dyDescent="0.25">
      <c r="A228" s="46"/>
      <c r="B228" s="46"/>
      <c r="C228" s="46"/>
      <c r="D228" s="46"/>
      <c r="E228" s="46"/>
      <c r="F228" s="46"/>
      <c r="G228" s="46"/>
      <c r="H228" s="46"/>
      <c r="I228" s="42"/>
      <c r="J228" s="42"/>
      <c r="K228" s="42"/>
      <c r="L228" s="42"/>
      <c r="M228" s="42"/>
      <c r="N228" s="42"/>
      <c r="O228" s="42"/>
      <c r="P228" s="42"/>
      <c r="Q228" s="42"/>
    </row>
    <row r="229" spans="1:17" x14ac:dyDescent="0.2">
      <c r="A229" s="43"/>
    </row>
  </sheetData>
  <mergeCells count="1120">
    <mergeCell ref="AW150:BD150"/>
    <mergeCell ref="AE195:AN195"/>
    <mergeCell ref="AO195:AV195"/>
    <mergeCell ref="AW195:BD195"/>
    <mergeCell ref="BE195:BL195"/>
    <mergeCell ref="A202:F202"/>
    <mergeCell ref="G202:Y202"/>
    <mergeCell ref="Z202:AD202"/>
    <mergeCell ref="AE202:AN202"/>
    <mergeCell ref="AO202:AV202"/>
    <mergeCell ref="AW202:BD202"/>
    <mergeCell ref="BE202:BL202"/>
    <mergeCell ref="A174:F174"/>
    <mergeCell ref="A177:F177"/>
    <mergeCell ref="AO168:AV168"/>
    <mergeCell ref="BE158:BL158"/>
    <mergeCell ref="AW151:BD151"/>
    <mergeCell ref="BE152:BL152"/>
    <mergeCell ref="BE151:BL151"/>
    <mergeCell ref="AO162:AV162"/>
    <mergeCell ref="BE160:BL160"/>
    <mergeCell ref="AW166:BD166"/>
    <mergeCell ref="BE163:BL163"/>
    <mergeCell ref="BE159:BL159"/>
    <mergeCell ref="AW162:BD162"/>
    <mergeCell ref="G181:Y181"/>
    <mergeCell ref="Z163:AD163"/>
    <mergeCell ref="AW156:BD156"/>
    <mergeCell ref="BE155:BL155"/>
    <mergeCell ref="G156:Y156"/>
    <mergeCell ref="AW200:BD200"/>
    <mergeCell ref="BE204:BL204"/>
    <mergeCell ref="A207:F207"/>
    <mergeCell ref="Z204:AD204"/>
    <mergeCell ref="Z203:AD203"/>
    <mergeCell ref="BE199:BL199"/>
    <mergeCell ref="AE199:AN199"/>
    <mergeCell ref="AO199:AV199"/>
    <mergeCell ref="A199:F199"/>
    <mergeCell ref="G199:Y199"/>
    <mergeCell ref="Z199:AD199"/>
    <mergeCell ref="G207:Y207"/>
    <mergeCell ref="Z207:AD207"/>
    <mergeCell ref="AE207:AN207"/>
    <mergeCell ref="AO207:AV207"/>
    <mergeCell ref="BE207:BL207"/>
    <mergeCell ref="G206:Y206"/>
    <mergeCell ref="Z206:AD206"/>
    <mergeCell ref="AE206:AN206"/>
    <mergeCell ref="AO206:AV206"/>
    <mergeCell ref="BE206:BL206"/>
    <mergeCell ref="AW207:BD207"/>
    <mergeCell ref="AO140:AV140"/>
    <mergeCell ref="A140:F140"/>
    <mergeCell ref="BE139:BL139"/>
    <mergeCell ref="BE138:BL138"/>
    <mergeCell ref="A135:F135"/>
    <mergeCell ref="A136:F136"/>
    <mergeCell ref="BE143:BL143"/>
    <mergeCell ref="AE139:AN139"/>
    <mergeCell ref="G136:Y136"/>
    <mergeCell ref="AE136:AN136"/>
    <mergeCell ref="Z136:AD136"/>
    <mergeCell ref="Z137:AD137"/>
    <mergeCell ref="AE137:AN137"/>
    <mergeCell ref="Z138:AD138"/>
    <mergeCell ref="AE130:AN130"/>
    <mergeCell ref="BE131:BL131"/>
    <mergeCell ref="A131:F131"/>
    <mergeCell ref="A141:F141"/>
    <mergeCell ref="A143:F143"/>
    <mergeCell ref="AW131:BD131"/>
    <mergeCell ref="AW132:BD132"/>
    <mergeCell ref="AO131:AV131"/>
    <mergeCell ref="AW133:BD133"/>
    <mergeCell ref="AO133:AV133"/>
    <mergeCell ref="G133:Y133"/>
    <mergeCell ref="AO130:AV130"/>
    <mergeCell ref="G131:Y131"/>
    <mergeCell ref="A133:F133"/>
    <mergeCell ref="Z133:AD133"/>
    <mergeCell ref="BE141:BL141"/>
    <mergeCell ref="Z135:AD135"/>
    <mergeCell ref="AE143:AN143"/>
    <mergeCell ref="AO223:BG223"/>
    <mergeCell ref="AO221:BG221"/>
    <mergeCell ref="BE124:BL124"/>
    <mergeCell ref="A222:F222"/>
    <mergeCell ref="Z186:AD186"/>
    <mergeCell ref="AE175:AN175"/>
    <mergeCell ref="G193:Y193"/>
    <mergeCell ref="G119:Y119"/>
    <mergeCell ref="G121:Y121"/>
    <mergeCell ref="AE171:AN171"/>
    <mergeCell ref="G169:Y169"/>
    <mergeCell ref="G163:Y163"/>
    <mergeCell ref="Z147:AD147"/>
    <mergeCell ref="Z148:AD148"/>
    <mergeCell ref="A173:F173"/>
    <mergeCell ref="A119:F119"/>
    <mergeCell ref="AW116:BD116"/>
    <mergeCell ref="AE126:AN126"/>
    <mergeCell ref="Z128:AD128"/>
    <mergeCell ref="BE136:BL136"/>
    <mergeCell ref="BE137:BL137"/>
    <mergeCell ref="BE144:BL144"/>
    <mergeCell ref="G186:Y186"/>
    <mergeCell ref="AE145:AN145"/>
    <mergeCell ref="G149:Y149"/>
    <mergeCell ref="A122:F122"/>
    <mergeCell ref="G127:Y127"/>
    <mergeCell ref="BE126:BL126"/>
    <mergeCell ref="AO135:AV135"/>
    <mergeCell ref="AW135:BD135"/>
    <mergeCell ref="BE135:BL135"/>
    <mergeCell ref="BE134:BL134"/>
    <mergeCell ref="A138:F138"/>
    <mergeCell ref="A137:F137"/>
    <mergeCell ref="A139:F139"/>
    <mergeCell ref="AO139:AV139"/>
    <mergeCell ref="AO138:AV138"/>
    <mergeCell ref="AE115:AN115"/>
    <mergeCell ref="AO115:AV115"/>
    <mergeCell ref="BE123:BL123"/>
    <mergeCell ref="BE119:BL119"/>
    <mergeCell ref="AE118:AN118"/>
    <mergeCell ref="AE124:AN124"/>
    <mergeCell ref="G125:Y125"/>
    <mergeCell ref="Z139:AD139"/>
    <mergeCell ref="G137:Y137"/>
    <mergeCell ref="Z131:AD131"/>
    <mergeCell ref="Z134:AD134"/>
    <mergeCell ref="AE129:AN129"/>
    <mergeCell ref="G116:Y116"/>
    <mergeCell ref="AW117:BD117"/>
    <mergeCell ref="BE120:BL120"/>
    <mergeCell ref="BE121:BL121"/>
    <mergeCell ref="AO136:AV136"/>
    <mergeCell ref="AW136:BD136"/>
    <mergeCell ref="AE116:AN116"/>
    <mergeCell ref="A120:F120"/>
    <mergeCell ref="A124:F124"/>
    <mergeCell ref="BE117:BL117"/>
    <mergeCell ref="Z129:AD129"/>
    <mergeCell ref="G132:Y132"/>
    <mergeCell ref="G129:Y129"/>
    <mergeCell ref="BE110:BL110"/>
    <mergeCell ref="A107:F107"/>
    <mergeCell ref="G117:Y117"/>
    <mergeCell ref="Z112:AD112"/>
    <mergeCell ref="Z111:AD111"/>
    <mergeCell ref="A113:F113"/>
    <mergeCell ref="G111:Y111"/>
    <mergeCell ref="Z122:AD122"/>
    <mergeCell ref="BE116:BL116"/>
    <mergeCell ref="AE132:AN132"/>
    <mergeCell ref="BE125:BL125"/>
    <mergeCell ref="BE127:BL127"/>
    <mergeCell ref="BE122:BL122"/>
    <mergeCell ref="A112:F112"/>
    <mergeCell ref="A130:F130"/>
    <mergeCell ref="Z116:AD116"/>
    <mergeCell ref="AE111:AN111"/>
    <mergeCell ref="Z124:AD124"/>
    <mergeCell ref="AE125:AN125"/>
    <mergeCell ref="A221:V221"/>
    <mergeCell ref="G120:Y120"/>
    <mergeCell ref="Z109:AD109"/>
    <mergeCell ref="A114:F114"/>
    <mergeCell ref="AE127:AN127"/>
    <mergeCell ref="G123:Y123"/>
    <mergeCell ref="A118:F118"/>
    <mergeCell ref="AO143:AV143"/>
    <mergeCell ref="Z142:AD142"/>
    <mergeCell ref="A209:F209"/>
    <mergeCell ref="G209:Y209"/>
    <mergeCell ref="Z209:AD209"/>
    <mergeCell ref="AE209:AN209"/>
    <mergeCell ref="AO209:AV209"/>
    <mergeCell ref="AW209:BD209"/>
    <mergeCell ref="AW148:BD148"/>
    <mergeCell ref="Z125:AD125"/>
    <mergeCell ref="A115:F115"/>
    <mergeCell ref="AO122:AV122"/>
    <mergeCell ref="AE123:AN123"/>
    <mergeCell ref="AE121:AN121"/>
    <mergeCell ref="AE120:AN120"/>
    <mergeCell ref="AE135:AN135"/>
    <mergeCell ref="AW139:BD139"/>
    <mergeCell ref="G112:Y112"/>
    <mergeCell ref="Z117:AD117"/>
    <mergeCell ref="AW147:BD147"/>
    <mergeCell ref="A187:F187"/>
    <mergeCell ref="G185:Y185"/>
    <mergeCell ref="Z123:AD123"/>
    <mergeCell ref="AO125:AV125"/>
    <mergeCell ref="AW125:BD125"/>
    <mergeCell ref="AR77:AY77"/>
    <mergeCell ref="AC69:AJ69"/>
    <mergeCell ref="AW90:BD90"/>
    <mergeCell ref="AS67:AZ67"/>
    <mergeCell ref="A95:F95"/>
    <mergeCell ref="AB80:AI80"/>
    <mergeCell ref="G130:Y130"/>
    <mergeCell ref="G122:Y122"/>
    <mergeCell ref="A127:F127"/>
    <mergeCell ref="G126:Y126"/>
    <mergeCell ref="Z119:AD119"/>
    <mergeCell ref="AW120:BD120"/>
    <mergeCell ref="Z120:AD120"/>
    <mergeCell ref="AE107:AN107"/>
    <mergeCell ref="AO104:AV104"/>
    <mergeCell ref="AW108:BD108"/>
    <mergeCell ref="AW114:BD114"/>
    <mergeCell ref="G107:Y107"/>
    <mergeCell ref="AW109:BD109"/>
    <mergeCell ref="AE114:AN114"/>
    <mergeCell ref="Z108:AD108"/>
    <mergeCell ref="G118:Y118"/>
    <mergeCell ref="A128:F128"/>
    <mergeCell ref="Z118:AD118"/>
    <mergeCell ref="AE117:AN117"/>
    <mergeCell ref="Z130:AD130"/>
    <mergeCell ref="A116:F116"/>
    <mergeCell ref="AE104:AN104"/>
    <mergeCell ref="A126:F126"/>
    <mergeCell ref="A129:F129"/>
    <mergeCell ref="AW127:BD127"/>
    <mergeCell ref="AW104:BD104"/>
    <mergeCell ref="AS60:AZ60"/>
    <mergeCell ref="AS57:AZ57"/>
    <mergeCell ref="AK58:AR58"/>
    <mergeCell ref="AC57:AJ57"/>
    <mergeCell ref="A48:F48"/>
    <mergeCell ref="AS56:AZ56"/>
    <mergeCell ref="D57:AB57"/>
    <mergeCell ref="A60:C60"/>
    <mergeCell ref="A41:F41"/>
    <mergeCell ref="G44:BL44"/>
    <mergeCell ref="A59:C59"/>
    <mergeCell ref="A42:F42"/>
    <mergeCell ref="A45:F45"/>
    <mergeCell ref="BE114:BL114"/>
    <mergeCell ref="BE113:BL113"/>
    <mergeCell ref="AW111:BD111"/>
    <mergeCell ref="AS68:AZ68"/>
    <mergeCell ref="AC65:AJ65"/>
    <mergeCell ref="BE84:BL84"/>
    <mergeCell ref="G84:Y84"/>
    <mergeCell ref="AW84:BD84"/>
    <mergeCell ref="AB81:AI81"/>
    <mergeCell ref="BE106:BL106"/>
    <mergeCell ref="AW103:BD103"/>
    <mergeCell ref="AW100:BD100"/>
    <mergeCell ref="BE104:BL104"/>
    <mergeCell ref="Z84:AD84"/>
    <mergeCell ref="A83:BL83"/>
    <mergeCell ref="A105:F105"/>
    <mergeCell ref="AO95:AV95"/>
    <mergeCell ref="AE105:AN105"/>
    <mergeCell ref="A97:F97"/>
    <mergeCell ref="A29:F29"/>
    <mergeCell ref="A37:F37"/>
    <mergeCell ref="A36:F36"/>
    <mergeCell ref="G40:BL40"/>
    <mergeCell ref="AS52:AZ53"/>
    <mergeCell ref="A54:C54"/>
    <mergeCell ref="D52:AB53"/>
    <mergeCell ref="G45:BL45"/>
    <mergeCell ref="A78:C78"/>
    <mergeCell ref="AR79:AY79"/>
    <mergeCell ref="D79:AA79"/>
    <mergeCell ref="AC60:AJ60"/>
    <mergeCell ref="D60:AB60"/>
    <mergeCell ref="D61:AB61"/>
    <mergeCell ref="A47:F47"/>
    <mergeCell ref="G47:BL47"/>
    <mergeCell ref="A55:C55"/>
    <mergeCell ref="D59:AB59"/>
    <mergeCell ref="D64:AB64"/>
    <mergeCell ref="AK56:AR56"/>
    <mergeCell ref="AS58:AZ58"/>
    <mergeCell ref="A57:C57"/>
    <mergeCell ref="D75:AA75"/>
    <mergeCell ref="AR74:AY74"/>
    <mergeCell ref="A75:C75"/>
    <mergeCell ref="AJ74:AQ74"/>
    <mergeCell ref="A76:C76"/>
    <mergeCell ref="AB78:AI78"/>
    <mergeCell ref="AC66:AJ66"/>
    <mergeCell ref="AK66:AR66"/>
    <mergeCell ref="AS66:AZ66"/>
    <mergeCell ref="A40:F40"/>
    <mergeCell ref="D58:AB58"/>
    <mergeCell ref="A71:AY71"/>
    <mergeCell ref="AE87:AN87"/>
    <mergeCell ref="AR80:AY80"/>
    <mergeCell ref="A69:C69"/>
    <mergeCell ref="A74:C74"/>
    <mergeCell ref="AK65:AR65"/>
    <mergeCell ref="AC62:AJ62"/>
    <mergeCell ref="AB79:AI79"/>
    <mergeCell ref="A70:BL70"/>
    <mergeCell ref="A72:C73"/>
    <mergeCell ref="BA69:BH69"/>
    <mergeCell ref="D77:AA77"/>
    <mergeCell ref="AB76:AI76"/>
    <mergeCell ref="AO3:BL3"/>
    <mergeCell ref="AU14:BB14"/>
    <mergeCell ref="B16:L16"/>
    <mergeCell ref="B17:L17"/>
    <mergeCell ref="BE20:BL20"/>
    <mergeCell ref="AU13:BB13"/>
    <mergeCell ref="N17:AS17"/>
    <mergeCell ref="BE19:BL19"/>
    <mergeCell ref="B20:L20"/>
    <mergeCell ref="N19:Y19"/>
    <mergeCell ref="AA19:AI19"/>
    <mergeCell ref="T22:W22"/>
    <mergeCell ref="A28:F28"/>
    <mergeCell ref="G28:BL28"/>
    <mergeCell ref="A35:BL35"/>
    <mergeCell ref="B19:L19"/>
    <mergeCell ref="G30:BL30"/>
    <mergeCell ref="A32:BL32"/>
    <mergeCell ref="B13:L13"/>
    <mergeCell ref="AS21:BC21"/>
    <mergeCell ref="A33:BL33"/>
    <mergeCell ref="D67:AB67"/>
    <mergeCell ref="AK59:AR59"/>
    <mergeCell ref="AS59:AZ59"/>
    <mergeCell ref="AC68:AJ68"/>
    <mergeCell ref="A56:C56"/>
    <mergeCell ref="A52:C53"/>
    <mergeCell ref="AS55:AZ55"/>
    <mergeCell ref="AR81:AY81"/>
    <mergeCell ref="A86:F86"/>
    <mergeCell ref="G42:BL42"/>
    <mergeCell ref="G43:BL43"/>
    <mergeCell ref="BE87:BL87"/>
    <mergeCell ref="AS64:AZ64"/>
    <mergeCell ref="AK57:AR57"/>
    <mergeCell ref="AK68:AR68"/>
    <mergeCell ref="AS54:AZ54"/>
    <mergeCell ref="A50:AZ50"/>
    <mergeCell ref="A51:AZ51"/>
    <mergeCell ref="D55:AB55"/>
    <mergeCell ref="A46:F46"/>
    <mergeCell ref="A61:C61"/>
    <mergeCell ref="A63:C63"/>
    <mergeCell ref="AJ75:AQ75"/>
    <mergeCell ref="D76:AA76"/>
    <mergeCell ref="AJ79:AQ79"/>
    <mergeCell ref="AO86:AV86"/>
    <mergeCell ref="AW85:BD85"/>
    <mergeCell ref="AC55:AJ55"/>
    <mergeCell ref="D69:AB69"/>
    <mergeCell ref="A87:F88"/>
    <mergeCell ref="A64:C64"/>
    <mergeCell ref="AK64:AR64"/>
    <mergeCell ref="AC59:AJ59"/>
    <mergeCell ref="AK61:AR61"/>
    <mergeCell ref="AK60:AR60"/>
    <mergeCell ref="AC64:AJ64"/>
    <mergeCell ref="D54:AB54"/>
    <mergeCell ref="AC54:AJ54"/>
    <mergeCell ref="AJ72:AQ73"/>
    <mergeCell ref="BE98:BL98"/>
    <mergeCell ref="Z90:AD90"/>
    <mergeCell ref="A99:F99"/>
    <mergeCell ref="AO1:BL1"/>
    <mergeCell ref="U21:AD21"/>
    <mergeCell ref="AE21:AR21"/>
    <mergeCell ref="A10:BL10"/>
    <mergeCell ref="G29:BL29"/>
    <mergeCell ref="I22:S22"/>
    <mergeCell ref="A25:BL25"/>
    <mergeCell ref="A27:F27"/>
    <mergeCell ref="A24:BL24"/>
    <mergeCell ref="G27:BL27"/>
    <mergeCell ref="A26:BL26"/>
    <mergeCell ref="AO7:BF7"/>
    <mergeCell ref="AO4:BL4"/>
    <mergeCell ref="AO5:BL5"/>
    <mergeCell ref="BD21:BL21"/>
    <mergeCell ref="A22:H22"/>
    <mergeCell ref="AO2:BL2"/>
    <mergeCell ref="AO6:BF6"/>
    <mergeCell ref="A11:BL11"/>
    <mergeCell ref="AK55:AR55"/>
    <mergeCell ref="AK54:AR54"/>
    <mergeCell ref="AC61:AJ61"/>
    <mergeCell ref="D56:AB56"/>
    <mergeCell ref="D72:AA73"/>
    <mergeCell ref="AB74:AI74"/>
    <mergeCell ref="G41:BL41"/>
    <mergeCell ref="A85:F85"/>
    <mergeCell ref="Z85:AD85"/>
    <mergeCell ref="AE86:AN86"/>
    <mergeCell ref="AR76:AY76"/>
    <mergeCell ref="D74:AA74"/>
    <mergeCell ref="AJ76:AQ76"/>
    <mergeCell ref="AB75:AI75"/>
    <mergeCell ref="AB72:AI73"/>
    <mergeCell ref="A43:F43"/>
    <mergeCell ref="AJ77:AQ77"/>
    <mergeCell ref="AR78:AY78"/>
    <mergeCell ref="AR75:AY75"/>
    <mergeCell ref="D78:AA78"/>
    <mergeCell ref="A79:C79"/>
    <mergeCell ref="G48:BL48"/>
    <mergeCell ref="D68:AB68"/>
    <mergeCell ref="AC56:AJ56"/>
    <mergeCell ref="AR72:AY73"/>
    <mergeCell ref="AW86:BD86"/>
    <mergeCell ref="AO84:AV84"/>
    <mergeCell ref="AC67:AJ67"/>
    <mergeCell ref="AK67:AR67"/>
    <mergeCell ref="D80:AA80"/>
    <mergeCell ref="AJ80:AQ80"/>
    <mergeCell ref="AJ81:AQ81"/>
    <mergeCell ref="A84:F84"/>
    <mergeCell ref="G37:BL37"/>
    <mergeCell ref="G36:BL36"/>
    <mergeCell ref="A44:F44"/>
    <mergeCell ref="A30:F30"/>
    <mergeCell ref="G38:BL38"/>
    <mergeCell ref="A39:F39"/>
    <mergeCell ref="G46:BL46"/>
    <mergeCell ref="N13:AS13"/>
    <mergeCell ref="D63:AB63"/>
    <mergeCell ref="AC63:AJ63"/>
    <mergeCell ref="AK63:AR63"/>
    <mergeCell ref="AS63:AZ63"/>
    <mergeCell ref="B14:L14"/>
    <mergeCell ref="N14:AS14"/>
    <mergeCell ref="AU17:BB17"/>
    <mergeCell ref="N20:Y20"/>
    <mergeCell ref="AA20:AI20"/>
    <mergeCell ref="AK20:BC20"/>
    <mergeCell ref="A77:C77"/>
    <mergeCell ref="AK62:AR62"/>
    <mergeCell ref="A62:C62"/>
    <mergeCell ref="N16:AS16"/>
    <mergeCell ref="AU16:BB16"/>
    <mergeCell ref="D65:AB65"/>
    <mergeCell ref="D66:AB66"/>
    <mergeCell ref="G39:BL39"/>
    <mergeCell ref="AK69:AR69"/>
    <mergeCell ref="A38:F38"/>
    <mergeCell ref="AK19:BC19"/>
    <mergeCell ref="AC58:AJ58"/>
    <mergeCell ref="A21:T21"/>
    <mergeCell ref="AK52:AR53"/>
    <mergeCell ref="D62:AB62"/>
    <mergeCell ref="A58:C58"/>
    <mergeCell ref="AC52:AJ53"/>
    <mergeCell ref="AS62:AZ62"/>
    <mergeCell ref="AS61:AZ61"/>
    <mergeCell ref="AS69:AZ69"/>
    <mergeCell ref="AS65:AZ65"/>
    <mergeCell ref="A90:F90"/>
    <mergeCell ref="A93:F93"/>
    <mergeCell ref="A109:F109"/>
    <mergeCell ref="AE109:AN109"/>
    <mergeCell ref="AO114:AV114"/>
    <mergeCell ref="AE91:AN91"/>
    <mergeCell ref="AE106:AN106"/>
    <mergeCell ref="A81:C81"/>
    <mergeCell ref="D81:AA81"/>
    <mergeCell ref="G85:Y85"/>
    <mergeCell ref="G86:Y86"/>
    <mergeCell ref="AE85:AN85"/>
    <mergeCell ref="AO88:AV88"/>
    <mergeCell ref="AE89:AN89"/>
    <mergeCell ref="AO90:AV90"/>
    <mergeCell ref="A80:C80"/>
    <mergeCell ref="Z86:AD86"/>
    <mergeCell ref="AO87:AV87"/>
    <mergeCell ref="AJ78:AQ78"/>
    <mergeCell ref="AB77:AI77"/>
    <mergeCell ref="A111:F111"/>
    <mergeCell ref="AW99:BD99"/>
    <mergeCell ref="AO113:AV113"/>
    <mergeCell ref="AO103:AV103"/>
    <mergeCell ref="G170:Y170"/>
    <mergeCell ref="G173:Y173"/>
    <mergeCell ref="G180:Y180"/>
    <mergeCell ref="Z115:AD115"/>
    <mergeCell ref="Z121:AD121"/>
    <mergeCell ref="AE110:AN110"/>
    <mergeCell ref="G128:Y128"/>
    <mergeCell ref="AE128:AN128"/>
    <mergeCell ref="AE150:AN150"/>
    <mergeCell ref="AE122:AN122"/>
    <mergeCell ref="AE161:AN161"/>
    <mergeCell ref="AE162:AN162"/>
    <mergeCell ref="Z168:AD168"/>
    <mergeCell ref="Z156:AD156"/>
    <mergeCell ref="Z167:AD167"/>
    <mergeCell ref="AE112:AN112"/>
    <mergeCell ref="Z161:AD161"/>
    <mergeCell ref="AE168:AN168"/>
    <mergeCell ref="Z174:AD174"/>
    <mergeCell ref="G138:Y138"/>
    <mergeCell ref="AE167:AN167"/>
    <mergeCell ref="G168:Y168"/>
    <mergeCell ref="G166:Y166"/>
    <mergeCell ref="Z162:AD162"/>
    <mergeCell ref="AE165:AN165"/>
    <mergeCell ref="Z127:AD127"/>
    <mergeCell ref="G124:Y124"/>
    <mergeCell ref="AE154:AN154"/>
    <mergeCell ref="BE154:BL154"/>
    <mergeCell ref="BE99:BL99"/>
    <mergeCell ref="AO224:BG224"/>
    <mergeCell ref="G100:Y100"/>
    <mergeCell ref="Z100:AD100"/>
    <mergeCell ref="AE103:AN103"/>
    <mergeCell ref="AO108:AV108"/>
    <mergeCell ref="AO107:AV107"/>
    <mergeCell ref="AE99:AN99"/>
    <mergeCell ref="AE101:AN101"/>
    <mergeCell ref="G104:Y104"/>
    <mergeCell ref="Z95:AD95"/>
    <mergeCell ref="AO93:AV93"/>
    <mergeCell ref="Z106:AD106"/>
    <mergeCell ref="AO89:AV89"/>
    <mergeCell ref="AE90:AN90"/>
    <mergeCell ref="A100:F100"/>
    <mergeCell ref="AO100:AV100"/>
    <mergeCell ref="BE89:BL89"/>
    <mergeCell ref="AO112:AV112"/>
    <mergeCell ref="W223:AM223"/>
    <mergeCell ref="W224:AM224"/>
    <mergeCell ref="AO145:AV145"/>
    <mergeCell ref="G134:Y134"/>
    <mergeCell ref="Z141:AD141"/>
    <mergeCell ref="AW143:BD143"/>
    <mergeCell ref="AE138:AN138"/>
    <mergeCell ref="Z144:AD144"/>
    <mergeCell ref="G176:Y176"/>
    <mergeCell ref="G165:Y165"/>
    <mergeCell ref="Z164:AD164"/>
    <mergeCell ref="G142:Y142"/>
    <mergeCell ref="BE85:BL85"/>
    <mergeCell ref="BE86:BL86"/>
    <mergeCell ref="BE88:BL88"/>
    <mergeCell ref="G98:Y98"/>
    <mergeCell ref="Z92:AD92"/>
    <mergeCell ref="AO94:AV94"/>
    <mergeCell ref="AO111:AV111"/>
    <mergeCell ref="AE84:AN84"/>
    <mergeCell ref="G90:Y90"/>
    <mergeCell ref="AO99:AV99"/>
    <mergeCell ref="AE119:AN119"/>
    <mergeCell ref="AO92:AV92"/>
    <mergeCell ref="AW87:BD87"/>
    <mergeCell ref="AO101:AV101"/>
    <mergeCell ref="AW134:BD134"/>
    <mergeCell ref="BE90:BL90"/>
    <mergeCell ref="BE103:BL103"/>
    <mergeCell ref="BE105:BL105"/>
    <mergeCell ref="AO124:AV124"/>
    <mergeCell ref="AO121:AV121"/>
    <mergeCell ref="AE93:AN93"/>
    <mergeCell ref="AE95:AN95"/>
    <mergeCell ref="AO85:AV85"/>
    <mergeCell ref="BE93:BL93"/>
    <mergeCell ref="BE91:BL91"/>
    <mergeCell ref="BE92:BL92"/>
    <mergeCell ref="BE101:BL101"/>
    <mergeCell ref="BE94:BL94"/>
    <mergeCell ref="G115:Y115"/>
    <mergeCell ref="Z113:AD113"/>
    <mergeCell ref="Z103:AD103"/>
    <mergeCell ref="Z87:AD87"/>
    <mergeCell ref="AO164:AV164"/>
    <mergeCell ref="AO167:AV167"/>
    <mergeCell ref="AO165:AV165"/>
    <mergeCell ref="AO166:AV166"/>
    <mergeCell ref="AE166:AN166"/>
    <mergeCell ref="BE168:BL168"/>
    <mergeCell ref="BE167:BL167"/>
    <mergeCell ref="BE165:BL165"/>
    <mergeCell ref="BE162:BL162"/>
    <mergeCell ref="AW163:BD163"/>
    <mergeCell ref="AE160:AN160"/>
    <mergeCell ref="G97:Y97"/>
    <mergeCell ref="G99:Y99"/>
    <mergeCell ref="G96:Y96"/>
    <mergeCell ref="G103:Y103"/>
    <mergeCell ref="AO106:AV106"/>
    <mergeCell ref="AW106:BD106"/>
    <mergeCell ref="AO110:AV110"/>
    <mergeCell ref="BE96:BL96"/>
    <mergeCell ref="BE115:BL115"/>
    <mergeCell ref="BE100:BL100"/>
    <mergeCell ref="BE107:BL107"/>
    <mergeCell ref="BE112:BL112"/>
    <mergeCell ref="AW129:BD129"/>
    <mergeCell ref="AW119:BD119"/>
    <mergeCell ref="BE111:BL111"/>
    <mergeCell ref="BE128:BL128"/>
    <mergeCell ref="BE140:BL140"/>
    <mergeCell ref="BE130:BL130"/>
    <mergeCell ref="BE132:BL132"/>
    <mergeCell ref="BE97:BL97"/>
    <mergeCell ref="G167:Y167"/>
    <mergeCell ref="AW178:BD178"/>
    <mergeCell ref="AW180:BD180"/>
    <mergeCell ref="BE177:BL177"/>
    <mergeCell ref="AW177:BD177"/>
    <mergeCell ref="AW174:BD174"/>
    <mergeCell ref="BE172:BL172"/>
    <mergeCell ref="AE172:AN172"/>
    <mergeCell ref="BE173:BL173"/>
    <mergeCell ref="BE174:BL174"/>
    <mergeCell ref="AO177:AV177"/>
    <mergeCell ref="BE175:BL175"/>
    <mergeCell ref="BE169:BL169"/>
    <mergeCell ref="BE170:BL170"/>
    <mergeCell ref="AO169:AV169"/>
    <mergeCell ref="AW170:BD170"/>
    <mergeCell ref="AE176:AN176"/>
    <mergeCell ref="BE178:BL178"/>
    <mergeCell ref="AE179:AN179"/>
    <mergeCell ref="AO173:AV173"/>
    <mergeCell ref="AO170:AV170"/>
    <mergeCell ref="AO171:AV171"/>
    <mergeCell ref="AW175:BD175"/>
    <mergeCell ref="AE173:AN173"/>
    <mergeCell ref="AE170:AN170"/>
    <mergeCell ref="AE169:AN169"/>
    <mergeCell ref="AE174:AN174"/>
    <mergeCell ref="AO172:AV172"/>
    <mergeCell ref="AO175:AV175"/>
    <mergeCell ref="BE171:BL171"/>
    <mergeCell ref="AO174:AV174"/>
    <mergeCell ref="AE180:AN180"/>
    <mergeCell ref="AO179:AV179"/>
    <mergeCell ref="AE182:AN182"/>
    <mergeCell ref="BE184:BL184"/>
    <mergeCell ref="AO185:AV185"/>
    <mergeCell ref="AE189:AN189"/>
    <mergeCell ref="Z185:AD185"/>
    <mergeCell ref="Z191:AD191"/>
    <mergeCell ref="Z187:AD187"/>
    <mergeCell ref="AE191:AN191"/>
    <mergeCell ref="AW190:BD190"/>
    <mergeCell ref="AO189:AV189"/>
    <mergeCell ref="AO182:AV182"/>
    <mergeCell ref="Z180:AD180"/>
    <mergeCell ref="BE192:BL192"/>
    <mergeCell ref="BE187:BL187"/>
    <mergeCell ref="AW187:BD187"/>
    <mergeCell ref="AO186:AV186"/>
    <mergeCell ref="BE180:BL180"/>
    <mergeCell ref="Z188:AD188"/>
    <mergeCell ref="Z181:AD181"/>
    <mergeCell ref="AE185:AN185"/>
    <mergeCell ref="AE184:AN184"/>
    <mergeCell ref="BE181:BL181"/>
    <mergeCell ref="BE183:BL183"/>
    <mergeCell ref="AE186:AN186"/>
    <mergeCell ref="AE181:AN181"/>
    <mergeCell ref="AO192:AV192"/>
    <mergeCell ref="AE188:AN188"/>
    <mergeCell ref="AO181:AV181"/>
    <mergeCell ref="A200:F200"/>
    <mergeCell ref="G200:Y200"/>
    <mergeCell ref="Z200:AD200"/>
    <mergeCell ref="Z196:AD196"/>
    <mergeCell ref="A203:F203"/>
    <mergeCell ref="G203:Y203"/>
    <mergeCell ref="AE183:AN183"/>
    <mergeCell ref="AE190:AN190"/>
    <mergeCell ref="BE203:BL203"/>
    <mergeCell ref="Z183:AD183"/>
    <mergeCell ref="Z182:AD182"/>
    <mergeCell ref="AW189:BD189"/>
    <mergeCell ref="BE198:BL198"/>
    <mergeCell ref="AE196:AN196"/>
    <mergeCell ref="BE191:BL191"/>
    <mergeCell ref="BE193:BL193"/>
    <mergeCell ref="BE197:BL197"/>
    <mergeCell ref="AO184:AV184"/>
    <mergeCell ref="Z184:AD184"/>
    <mergeCell ref="AW193:BD193"/>
    <mergeCell ref="BE185:BL185"/>
    <mergeCell ref="AE192:AN192"/>
    <mergeCell ref="AO193:AV193"/>
    <mergeCell ref="AO196:AV196"/>
    <mergeCell ref="AO197:AV197"/>
    <mergeCell ref="AE197:AN197"/>
    <mergeCell ref="Z193:AD193"/>
    <mergeCell ref="BE190:BL190"/>
    <mergeCell ref="AO188:AV188"/>
    <mergeCell ref="A189:F189"/>
    <mergeCell ref="A193:F193"/>
    <mergeCell ref="Z198:AD198"/>
    <mergeCell ref="G198:Y198"/>
    <mergeCell ref="G182:Y182"/>
    <mergeCell ref="Z190:AD190"/>
    <mergeCell ref="A195:F195"/>
    <mergeCell ref="G195:Y195"/>
    <mergeCell ref="Z195:AD195"/>
    <mergeCell ref="A197:F197"/>
    <mergeCell ref="Z192:AD192"/>
    <mergeCell ref="Z197:AD197"/>
    <mergeCell ref="A191:F191"/>
    <mergeCell ref="A183:F183"/>
    <mergeCell ref="G191:Y191"/>
    <mergeCell ref="A184:F184"/>
    <mergeCell ref="G187:Y187"/>
    <mergeCell ref="G184:Y184"/>
    <mergeCell ref="A192:F192"/>
    <mergeCell ref="G183:Y183"/>
    <mergeCell ref="G190:Y190"/>
    <mergeCell ref="G192:Y192"/>
    <mergeCell ref="A194:F194"/>
    <mergeCell ref="G194:Y194"/>
    <mergeCell ref="Z194:AD194"/>
    <mergeCell ref="AO187:AV187"/>
    <mergeCell ref="BE189:BL189"/>
    <mergeCell ref="G188:Y188"/>
    <mergeCell ref="A198:F198"/>
    <mergeCell ref="BE186:BL186"/>
    <mergeCell ref="AW186:BD186"/>
    <mergeCell ref="AW183:BD183"/>
    <mergeCell ref="AO183:AV183"/>
    <mergeCell ref="AE187:AN187"/>
    <mergeCell ref="A180:F180"/>
    <mergeCell ref="G179:Y179"/>
    <mergeCell ref="AE193:AN193"/>
    <mergeCell ref="AO191:AV191"/>
    <mergeCell ref="Z177:AD177"/>
    <mergeCell ref="AE177:AN177"/>
    <mergeCell ref="AE178:AN178"/>
    <mergeCell ref="AO178:AV178"/>
    <mergeCell ref="AO180:AV180"/>
    <mergeCell ref="A181:F181"/>
    <mergeCell ref="G197:Y197"/>
    <mergeCell ref="G196:Y196"/>
    <mergeCell ref="G189:Y189"/>
    <mergeCell ref="A182:F182"/>
    <mergeCell ref="Z189:AD189"/>
    <mergeCell ref="A190:F190"/>
    <mergeCell ref="A196:F196"/>
    <mergeCell ref="BE182:BL182"/>
    <mergeCell ref="AO190:AV190"/>
    <mergeCell ref="BE179:BL179"/>
    <mergeCell ref="A185:F185"/>
    <mergeCell ref="A186:F186"/>
    <mergeCell ref="A188:F188"/>
    <mergeCell ref="A179:F179"/>
    <mergeCell ref="G178:Y178"/>
    <mergeCell ref="Z178:AD178"/>
    <mergeCell ref="A175:F175"/>
    <mergeCell ref="A178:F178"/>
    <mergeCell ref="A176:F176"/>
    <mergeCell ref="Z176:AD176"/>
    <mergeCell ref="G177:Y177"/>
    <mergeCell ref="Z155:AD155"/>
    <mergeCell ref="Z172:AD172"/>
    <mergeCell ref="A167:F167"/>
    <mergeCell ref="A164:F164"/>
    <mergeCell ref="A166:F166"/>
    <mergeCell ref="A160:F160"/>
    <mergeCell ref="A161:F161"/>
    <mergeCell ref="A171:F171"/>
    <mergeCell ref="G158:Y158"/>
    <mergeCell ref="A169:F169"/>
    <mergeCell ref="G162:Y162"/>
    <mergeCell ref="Z157:AD157"/>
    <mergeCell ref="Z169:AD169"/>
    <mergeCell ref="Z171:AD171"/>
    <mergeCell ref="Z170:AD170"/>
    <mergeCell ref="Z179:AD179"/>
    <mergeCell ref="A170:F170"/>
    <mergeCell ref="Z166:AD166"/>
    <mergeCell ref="Z165:AD165"/>
    <mergeCell ref="G160:Y160"/>
    <mergeCell ref="G161:Y161"/>
    <mergeCell ref="A172:F172"/>
    <mergeCell ref="G175:Y175"/>
    <mergeCell ref="A168:F168"/>
    <mergeCell ref="Z175:AD175"/>
    <mergeCell ref="Z173:AD173"/>
    <mergeCell ref="G157:Y157"/>
    <mergeCell ref="G154:Y154"/>
    <mergeCell ref="A156:F156"/>
    <mergeCell ref="G174:Y174"/>
    <mergeCell ref="Z154:AD154"/>
    <mergeCell ref="A147:F147"/>
    <mergeCell ref="G151:Y151"/>
    <mergeCell ref="G147:Y147"/>
    <mergeCell ref="G148:Y148"/>
    <mergeCell ref="A157:F157"/>
    <mergeCell ref="Z159:AD159"/>
    <mergeCell ref="A159:F159"/>
    <mergeCell ref="G159:Y159"/>
    <mergeCell ref="A158:F158"/>
    <mergeCell ref="Z158:AD158"/>
    <mergeCell ref="Z152:AD152"/>
    <mergeCell ref="A151:F151"/>
    <mergeCell ref="A150:F150"/>
    <mergeCell ref="G150:Y150"/>
    <mergeCell ref="G152:Y152"/>
    <mergeCell ref="A152:F152"/>
    <mergeCell ref="G153:Y153"/>
    <mergeCell ref="A154:F154"/>
    <mergeCell ref="G171:Y171"/>
    <mergeCell ref="Z153:AD153"/>
    <mergeCell ref="A165:F165"/>
    <mergeCell ref="A162:F162"/>
    <mergeCell ref="A163:F163"/>
    <mergeCell ref="G164:Y164"/>
    <mergeCell ref="G172:Y172"/>
    <mergeCell ref="Z160:AD160"/>
    <mergeCell ref="AO147:AV147"/>
    <mergeCell ref="AE148:AN148"/>
    <mergeCell ref="AE149:AN149"/>
    <mergeCell ref="A145:F145"/>
    <mergeCell ref="A144:F144"/>
    <mergeCell ref="A142:F142"/>
    <mergeCell ref="G143:Y143"/>
    <mergeCell ref="G145:Y145"/>
    <mergeCell ref="G144:Y144"/>
    <mergeCell ref="AO152:AV152"/>
    <mergeCell ref="AO142:AV142"/>
    <mergeCell ref="AE142:AN142"/>
    <mergeCell ref="A155:F155"/>
    <mergeCell ref="A146:F146"/>
    <mergeCell ref="A148:F148"/>
    <mergeCell ref="Z149:AD149"/>
    <mergeCell ref="Z150:AD150"/>
    <mergeCell ref="Z151:AD151"/>
    <mergeCell ref="AE146:AN146"/>
    <mergeCell ref="AO150:AV150"/>
    <mergeCell ref="Z143:AD143"/>
    <mergeCell ref="G146:Y146"/>
    <mergeCell ref="A149:F149"/>
    <mergeCell ref="Z146:AD146"/>
    <mergeCell ref="A153:F153"/>
    <mergeCell ref="AO149:AV149"/>
    <mergeCell ref="AO163:AV163"/>
    <mergeCell ref="AE163:AN163"/>
    <mergeCell ref="BE164:BL164"/>
    <mergeCell ref="BE157:BL157"/>
    <mergeCell ref="AE164:AN164"/>
    <mergeCell ref="BE166:BL166"/>
    <mergeCell ref="AW160:BD160"/>
    <mergeCell ref="BE148:BL148"/>
    <mergeCell ref="AW159:BD159"/>
    <mergeCell ref="G155:Y155"/>
    <mergeCell ref="AO144:AV144"/>
    <mergeCell ref="BE145:BL145"/>
    <mergeCell ref="BE142:BL142"/>
    <mergeCell ref="BE150:BL150"/>
    <mergeCell ref="AE153:AN153"/>
    <mergeCell ref="BE109:BL109"/>
    <mergeCell ref="BE108:BL108"/>
    <mergeCell ref="AO157:AV157"/>
    <mergeCell ref="AE157:AN157"/>
    <mergeCell ref="AO160:AV160"/>
    <mergeCell ref="AO158:AV158"/>
    <mergeCell ref="AE158:AN158"/>
    <mergeCell ref="AO156:AV156"/>
    <mergeCell ref="AO154:AV154"/>
    <mergeCell ref="AE156:AN156"/>
    <mergeCell ref="AE159:AN159"/>
    <mergeCell ref="AO159:AV159"/>
    <mergeCell ref="BE156:BL156"/>
    <mergeCell ref="AO148:AV148"/>
    <mergeCell ref="BE147:BL147"/>
    <mergeCell ref="AW153:BD153"/>
    <mergeCell ref="BE153:BL153"/>
    <mergeCell ref="A108:F108"/>
    <mergeCell ref="A103:F103"/>
    <mergeCell ref="G102:Y102"/>
    <mergeCell ref="AW105:BD105"/>
    <mergeCell ref="BE102:BL102"/>
    <mergeCell ref="AW102:BD102"/>
    <mergeCell ref="BE95:BL95"/>
    <mergeCell ref="AW126:BD126"/>
    <mergeCell ref="AW130:BD130"/>
    <mergeCell ref="AE134:AN134"/>
    <mergeCell ref="AW98:BD98"/>
    <mergeCell ref="AO97:AV97"/>
    <mergeCell ref="AW97:BD97"/>
    <mergeCell ref="AE133:AN133"/>
    <mergeCell ref="AE131:AN131"/>
    <mergeCell ref="AW113:BD113"/>
    <mergeCell ref="AW124:BD124"/>
    <mergeCell ref="AW101:BD101"/>
    <mergeCell ref="AE100:AN100"/>
    <mergeCell ref="AE102:AN102"/>
    <mergeCell ref="AE96:AN96"/>
    <mergeCell ref="BE129:BL129"/>
    <mergeCell ref="AO120:AV120"/>
    <mergeCell ref="AO109:AV109"/>
    <mergeCell ref="AO105:AV105"/>
    <mergeCell ref="BE133:BL133"/>
    <mergeCell ref="AE108:AN108"/>
    <mergeCell ref="G105:Y105"/>
    <mergeCell ref="Z105:AD105"/>
    <mergeCell ref="G108:Y108"/>
    <mergeCell ref="G109:Y109"/>
    <mergeCell ref="A125:F125"/>
    <mergeCell ref="Z104:AD104"/>
    <mergeCell ref="G95:Y95"/>
    <mergeCell ref="AE147:AN147"/>
    <mergeCell ref="AO155:AV155"/>
    <mergeCell ref="AE152:AN152"/>
    <mergeCell ref="AE144:AN144"/>
    <mergeCell ref="AW146:BD146"/>
    <mergeCell ref="G140:Y140"/>
    <mergeCell ref="AO141:AV141"/>
    <mergeCell ref="AO137:AV137"/>
    <mergeCell ref="AE140:AN140"/>
    <mergeCell ref="AE141:AN141"/>
    <mergeCell ref="AE155:AN155"/>
    <mergeCell ref="Z145:AD145"/>
    <mergeCell ref="AE94:AN94"/>
    <mergeCell ref="Z96:AD96"/>
    <mergeCell ref="Z99:AD99"/>
    <mergeCell ref="Z110:AD110"/>
    <mergeCell ref="Z101:AD101"/>
    <mergeCell ref="Z97:AD97"/>
    <mergeCell ref="AO117:AV117"/>
    <mergeCell ref="AE113:AN113"/>
    <mergeCell ref="AO123:AV123"/>
    <mergeCell ref="AO119:AV119"/>
    <mergeCell ref="AO126:AV126"/>
    <mergeCell ref="AO153:AV153"/>
    <mergeCell ref="Z140:AD140"/>
    <mergeCell ref="G141:Y141"/>
    <mergeCell ref="AW142:BD142"/>
    <mergeCell ref="G139:Y139"/>
    <mergeCell ref="AO146:AV146"/>
    <mergeCell ref="AE151:AN151"/>
    <mergeCell ref="AW88:BD88"/>
    <mergeCell ref="AW89:BD89"/>
    <mergeCell ref="G92:Y92"/>
    <mergeCell ref="AO102:AV102"/>
    <mergeCell ref="Z88:AD88"/>
    <mergeCell ref="AE88:AN88"/>
    <mergeCell ref="A89:F89"/>
    <mergeCell ref="G91:Y91"/>
    <mergeCell ref="A98:F98"/>
    <mergeCell ref="Z98:AD98"/>
    <mergeCell ref="A96:F96"/>
    <mergeCell ref="Z102:AD102"/>
    <mergeCell ref="G88:Y88"/>
    <mergeCell ref="G89:Y89"/>
    <mergeCell ref="Z89:AD89"/>
    <mergeCell ref="AO91:AV91"/>
    <mergeCell ref="A102:F102"/>
    <mergeCell ref="G101:Y101"/>
    <mergeCell ref="A91:F91"/>
    <mergeCell ref="AE98:AN98"/>
    <mergeCell ref="AE92:AN92"/>
    <mergeCell ref="Z91:AD91"/>
    <mergeCell ref="G94:Y94"/>
    <mergeCell ref="A94:F94"/>
    <mergeCell ref="G93:Y93"/>
    <mergeCell ref="Z93:AD93"/>
    <mergeCell ref="AW95:BD95"/>
    <mergeCell ref="Z94:AD94"/>
    <mergeCell ref="AW92:BD92"/>
    <mergeCell ref="AO96:AV96"/>
    <mergeCell ref="AO98:AV98"/>
    <mergeCell ref="AW94:BD94"/>
    <mergeCell ref="A92:F92"/>
    <mergeCell ref="AE97:AN97"/>
    <mergeCell ref="A101:F101"/>
    <mergeCell ref="A106:F106"/>
    <mergeCell ref="G110:Y110"/>
    <mergeCell ref="G113:Y113"/>
    <mergeCell ref="Z107:AD107"/>
    <mergeCell ref="AW115:BD115"/>
    <mergeCell ref="AO128:AV128"/>
    <mergeCell ref="AO151:AV151"/>
    <mergeCell ref="BE146:BL146"/>
    <mergeCell ref="G135:Y135"/>
    <mergeCell ref="AO134:AV134"/>
    <mergeCell ref="AW110:BD110"/>
    <mergeCell ref="A134:F134"/>
    <mergeCell ref="Z126:AD126"/>
    <mergeCell ref="G114:Y114"/>
    <mergeCell ref="Z114:AD114"/>
    <mergeCell ref="A117:F117"/>
    <mergeCell ref="A123:F123"/>
    <mergeCell ref="A121:F121"/>
    <mergeCell ref="Z132:AD132"/>
    <mergeCell ref="A104:F104"/>
    <mergeCell ref="G106:Y106"/>
    <mergeCell ref="AW123:BD123"/>
    <mergeCell ref="A132:F132"/>
    <mergeCell ref="AW128:BD128"/>
    <mergeCell ref="AO129:AV129"/>
    <mergeCell ref="AO132:AV132"/>
    <mergeCell ref="AO116:AV116"/>
    <mergeCell ref="AO127:AV127"/>
    <mergeCell ref="A110:F110"/>
    <mergeCell ref="BE211:BL211"/>
    <mergeCell ref="A212:F212"/>
    <mergeCell ref="G212:Y212"/>
    <mergeCell ref="Z212:AD212"/>
    <mergeCell ref="AE212:AN212"/>
    <mergeCell ref="A213:F213"/>
    <mergeCell ref="G213:Y213"/>
    <mergeCell ref="Z213:AD213"/>
    <mergeCell ref="AE213:AN213"/>
    <mergeCell ref="AO213:AV213"/>
    <mergeCell ref="AW213:BD213"/>
    <mergeCell ref="BE213:BL213"/>
    <mergeCell ref="G205:Y205"/>
    <mergeCell ref="Z205:AD205"/>
    <mergeCell ref="AE205:AN205"/>
    <mergeCell ref="AO205:AV205"/>
    <mergeCell ref="A205:F205"/>
    <mergeCell ref="BE209:BL209"/>
    <mergeCell ref="A219:F219"/>
    <mergeCell ref="G219:Y219"/>
    <mergeCell ref="Z219:AD219"/>
    <mergeCell ref="AE219:AN219"/>
    <mergeCell ref="AO219:AV219"/>
    <mergeCell ref="AW219:BD219"/>
    <mergeCell ref="BE219:BL219"/>
    <mergeCell ref="A210:F210"/>
    <mergeCell ref="G210:Y210"/>
    <mergeCell ref="Z210:AD210"/>
    <mergeCell ref="AE210:AN210"/>
    <mergeCell ref="AO210:AV210"/>
    <mergeCell ref="AW210:BD210"/>
    <mergeCell ref="BE210:BL210"/>
    <mergeCell ref="BE205:BL205"/>
    <mergeCell ref="A206:F206"/>
    <mergeCell ref="AO214:AV214"/>
    <mergeCell ref="AW214:BD214"/>
    <mergeCell ref="BE214:BL214"/>
    <mergeCell ref="A215:F215"/>
    <mergeCell ref="G215:Y215"/>
    <mergeCell ref="Z215:AD215"/>
    <mergeCell ref="AE215:AN215"/>
    <mergeCell ref="AO215:AV215"/>
    <mergeCell ref="AW215:BD215"/>
    <mergeCell ref="BE215:BL215"/>
    <mergeCell ref="A211:F211"/>
    <mergeCell ref="G211:Y211"/>
    <mergeCell ref="Z211:AD211"/>
    <mergeCell ref="AE211:AN211"/>
    <mergeCell ref="AO211:AV211"/>
    <mergeCell ref="AW211:BD211"/>
    <mergeCell ref="AE214:AN214"/>
    <mergeCell ref="A216:F216"/>
    <mergeCell ref="G216:Y216"/>
    <mergeCell ref="Z216:AD216"/>
    <mergeCell ref="AE216:AN216"/>
    <mergeCell ref="AO216:AV216"/>
    <mergeCell ref="AW216:BD216"/>
    <mergeCell ref="BE216:BL216"/>
    <mergeCell ref="A214:F214"/>
    <mergeCell ref="G214:Y214"/>
    <mergeCell ref="Z214:AD214"/>
    <mergeCell ref="A220:F220"/>
    <mergeCell ref="G220:Y220"/>
    <mergeCell ref="Z220:AD220"/>
    <mergeCell ref="AE220:AN220"/>
    <mergeCell ref="AO220:AV220"/>
    <mergeCell ref="AW220:BD220"/>
    <mergeCell ref="BE220:BL220"/>
    <mergeCell ref="A217:F217"/>
    <mergeCell ref="G217:Y217"/>
    <mergeCell ref="Z217:AD217"/>
    <mergeCell ref="AE217:AN217"/>
    <mergeCell ref="AO217:AV217"/>
    <mergeCell ref="AW217:BD217"/>
    <mergeCell ref="BE217:BL217"/>
    <mergeCell ref="A218:F218"/>
    <mergeCell ref="G218:Y218"/>
    <mergeCell ref="Z218:AD218"/>
    <mergeCell ref="AE218:AN218"/>
    <mergeCell ref="AO218:AV218"/>
    <mergeCell ref="AW218:BD218"/>
    <mergeCell ref="BE218:BL218"/>
    <mergeCell ref="AE194:AN194"/>
    <mergeCell ref="AO194:AV194"/>
    <mergeCell ref="AW194:BD194"/>
    <mergeCell ref="BE194:BL194"/>
    <mergeCell ref="A201:F201"/>
    <mergeCell ref="G201:Y201"/>
    <mergeCell ref="Z201:AD201"/>
    <mergeCell ref="AE201:AN201"/>
    <mergeCell ref="AO201:AV201"/>
    <mergeCell ref="AW201:BD201"/>
    <mergeCell ref="BE201:BL201"/>
    <mergeCell ref="A208:F208"/>
    <mergeCell ref="G208:Y208"/>
    <mergeCell ref="Z208:AD208"/>
    <mergeCell ref="AE208:AN208"/>
    <mergeCell ref="AO208:AV208"/>
    <mergeCell ref="AW208:BD208"/>
    <mergeCell ref="BE208:BL208"/>
    <mergeCell ref="AE198:AN198"/>
    <mergeCell ref="AO198:AV198"/>
    <mergeCell ref="BE196:BL196"/>
    <mergeCell ref="AW196:BD196"/>
    <mergeCell ref="AW203:BD203"/>
    <mergeCell ref="AE204:AN204"/>
    <mergeCell ref="AO204:AV204"/>
    <mergeCell ref="A204:F204"/>
    <mergeCell ref="G204:Y204"/>
    <mergeCell ref="BE200:BL200"/>
    <mergeCell ref="AE203:AN203"/>
    <mergeCell ref="AO203:AV203"/>
    <mergeCell ref="AE200:AN200"/>
    <mergeCell ref="AO200:AV200"/>
  </mergeCells>
  <phoneticPr fontId="0" type="noConversion"/>
  <conditionalFormatting sqref="D69:I69">
    <cfRule type="cellIs" dxfId="0" priority="4" stopIfTrue="1" operator="equal">
      <formula>$D55</formula>
    </cfRule>
  </conditionalFormatting>
  <pageMargins left="0.31496062992125984" right="0.31496062992125984" top="0.39370078740157483" bottom="0.19685039370078741" header="0" footer="0"/>
  <pageSetup paperSize="9" scale="47" fitToHeight="999" orientation="landscape" copies="3" r:id="rId1"/>
  <headerFooter alignWithMargins="0"/>
  <rowBreaks count="6" manualBreakCount="6">
    <brk id="40" max="64" man="1"/>
    <brk id="69" max="64" man="1"/>
    <brk id="97" max="64" man="1"/>
    <brk id="123" max="64" man="1"/>
    <brk id="152" max="64" man="1"/>
    <brk id="18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КПК1216030</vt:lpstr>
      <vt:lpstr>Лист1</vt:lpstr>
      <vt:lpstr>КПК1216030!Область_печати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2020-11-26T08:30:34Z</cp:lastPrinted>
  <dcterms:created xsi:type="dcterms:W3CDTF">2016-08-15T09:54:21Z</dcterms:created>
  <dcterms:modified xsi:type="dcterms:W3CDTF">2020-11-28T12:04:30Z</dcterms:modified>
</cp:coreProperties>
</file>