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93" i="1"/>
  <c r="I40"/>
  <c r="I65"/>
  <c r="I166"/>
  <c r="I132"/>
  <c r="I23"/>
  <c r="I99"/>
  <c r="I25"/>
  <c r="I125" l="1"/>
  <c r="I140" l="1"/>
  <c r="I168"/>
  <c r="I19"/>
  <c r="I17"/>
  <c r="I61"/>
  <c r="I155"/>
  <c r="I152"/>
  <c r="I151"/>
  <c r="I148"/>
  <c r="I136"/>
  <c r="I63"/>
  <c r="I145"/>
  <c r="I163"/>
  <c r="I64"/>
  <c r="I153"/>
  <c r="I38"/>
  <c r="I84"/>
  <c r="I170"/>
  <c r="I59"/>
  <c r="I31"/>
  <c r="I50"/>
  <c r="I147"/>
  <c r="I80"/>
  <c r="I49"/>
  <c r="I75"/>
  <c r="I161"/>
  <c r="I138"/>
  <c r="I137" s="1"/>
  <c r="I162" l="1"/>
  <c r="I29"/>
  <c r="I159"/>
  <c r="I22"/>
  <c r="I48"/>
  <c r="I35"/>
  <c r="I173"/>
  <c r="I26"/>
  <c r="I156"/>
  <c r="I142"/>
  <c r="I96" l="1"/>
  <c r="I45"/>
  <c r="I101" l="1"/>
  <c r="I175"/>
  <c r="I18"/>
  <c r="I109"/>
  <c r="I108" s="1"/>
  <c r="I113"/>
  <c r="I56"/>
  <c r="I121"/>
  <c r="I120"/>
  <c r="I119"/>
  <c r="I118"/>
  <c r="I117"/>
  <c r="I114"/>
  <c r="I77"/>
  <c r="I74"/>
  <c r="I73" s="1"/>
  <c r="I154"/>
  <c r="I178"/>
  <c r="I129" l="1"/>
  <c r="I72" l="1"/>
  <c r="I24"/>
  <c r="I34"/>
  <c r="I60"/>
  <c r="I134"/>
  <c r="I71" l="1"/>
  <c r="I144"/>
  <c r="I143"/>
  <c r="I141" s="1"/>
  <c r="I15"/>
  <c r="I14" s="1"/>
  <c r="I94"/>
  <c r="I131"/>
  <c r="I42"/>
  <c r="I58" l="1"/>
  <c r="I41"/>
  <c r="I157"/>
  <c r="I79"/>
  <c r="I52" l="1"/>
  <c r="I33"/>
  <c r="I32" s="1"/>
  <c r="I116"/>
  <c r="I70"/>
  <c r="I86"/>
  <c r="I44"/>
  <c r="I67"/>
  <c r="I66" s="1"/>
  <c r="I127"/>
  <c r="I98"/>
  <c r="I47" l="1"/>
  <c r="I30"/>
  <c r="I177"/>
  <c r="I179"/>
  <c r="I135"/>
  <c r="I176" l="1"/>
  <c r="I55"/>
  <c r="I28" l="1"/>
  <c r="I112"/>
  <c r="I172" l="1"/>
  <c r="I174"/>
  <c r="I169"/>
  <c r="I167"/>
  <c r="I171" l="1"/>
  <c r="I139"/>
  <c r="I126" s="1"/>
  <c r="I124" l="1"/>
  <c r="I107" s="1"/>
  <c r="I105"/>
  <c r="I91"/>
  <c r="I90" l="1"/>
  <c r="I88"/>
  <c r="I83" s="1"/>
  <c r="I81"/>
  <c r="I54" s="1"/>
  <c r="I43"/>
  <c r="I21" s="1"/>
  <c r="I12"/>
  <c r="I11" s="1"/>
  <c r="I20" l="1"/>
  <c r="I181" l="1"/>
  <c r="I182" s="1"/>
</calcChain>
</file>

<file path=xl/sharedStrings.xml><?xml version="1.0" encoding="utf-8"?>
<sst xmlns="http://schemas.openxmlformats.org/spreadsheetml/2006/main" count="488" uniqueCount="274">
  <si>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</si>
  <si>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</si>
  <si>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</si>
  <si>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</si>
  <si>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</si>
  <si>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</si>
  <si>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</si>
  <si>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</si>
  <si>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</si>
  <si>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</si>
  <si>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</si>
  <si>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</si>
  <si>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</si>
  <si>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</si>
  <si>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</si>
  <si>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</si>
  <si>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</si>
  <si>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</si>
  <si>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</si>
  <si>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</si>
  <si>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</si>
  <si>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</si>
  <si>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</si>
  <si>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</si>
  <si>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</si>
  <si>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</si>
  <si>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</si>
  <si>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</si>
  <si>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</si>
  <si>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</si>
  <si>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</si>
  <si>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</si>
  <si>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</si>
  <si>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</si>
  <si>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</si>
  <si>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</si>
  <si>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</si>
  <si>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</si>
  <si>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</si>
  <si>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</si>
  <si>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</si>
  <si>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</si>
  <si>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</si>
  <si>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</si>
  <si>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</si>
  <si>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</si>
  <si>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</si>
  <si>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</si>
  <si>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</si>
  <si>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</si>
  <si>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</si>
  <si>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</si>
  <si>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</si>
  <si>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</si>
  <si>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</si>
  <si>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</si>
  <si>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</si>
  <si>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</si>
  <si>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</si>
  <si>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</si>
  <si>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</si>
  <si>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</si>
  <si>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</si>
  <si>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</si>
  <si>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</si>
  <si>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</si>
  <si>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</si>
  <si>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</si>
  <si>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</si>
  <si>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</si>
  <si>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</si>
  <si>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</si>
  <si>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</si>
  <si>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</si>
  <si>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</si>
  <si>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</si>
  <si>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</si>
  <si>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</si>
  <si>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</si>
  <si>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</si>
  <si>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</si>
  <si>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</si>
  <si>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</si>
  <si>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</si>
  <si>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</si>
  <si>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</si>
  <si>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</si>
  <si>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</si>
  <si>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</si>
  <si>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</si>
  <si>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</si>
  <si>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</si>
  <si>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</si>
  <si>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</si>
  <si>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</si>
  <si>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</si>
  <si>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</si>
  <si>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</si>
  <si>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</si>
  <si>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</si>
  <si>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</si>
  <si>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</si>
  <si>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</si>
  <si>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</si>
  <si>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</si>
  <si>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</si>
  <si>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</si>
  <si>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</si>
  <si>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</si>
  <si>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</si>
  <si>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</si>
  <si>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</si>
  <si>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</si>
  <si>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</si>
  <si>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</si>
  <si>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</si>
  <si>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</si>
  <si>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</si>
  <si>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</si>
  <si>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</si>
  <si>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</si>
  <si>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</si>
  <si>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</si>
  <si>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</si>
  <si>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</si>
  <si>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</si>
  <si>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</si>
  <si>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</si>
  <si>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</si>
  <si>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</si>
  <si>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</si>
  <si>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</si>
  <si>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</si>
  <si>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</si>
  <si>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</si>
  <si>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</si>
  <si>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</si>
  <si>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</si>
  <si>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</si>
  <si>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</si>
  <si>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</si>
  <si>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</si>
  <si>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</si>
  <si>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</si>
  <si>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</si>
  <si>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</si>
  <si>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</si>
  <si>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</si>
  <si>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</si>
  <si>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</si>
  <si>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</si>
  <si>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</si>
  <si>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</si>
  <si>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</si>
  <si>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</si>
  <si>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</si>
  <si>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</si>
  <si>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</si>
  <si>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</si>
  <si>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</si>
  <si>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</si>
  <si>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</si>
  <si>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</si>
  <si>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</si>
  <si>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</si>
  <si>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</si>
  <si>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</si>
  <si>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</si>
  <si>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</si>
  <si>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</si>
  <si>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</si>
  <si>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</si>
  <si>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</si>
  <si>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</si>
  <si>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</si>
  <si>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</si>
  <si>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</si>
  <si>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</si>
  <si>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</si>
  <si>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</si>
  <si>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</si>
  <si>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</si>
  <si>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</si>
  <si>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</si>
  <si>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</si>
  <si>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</si>
  <si>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</si>
  <si>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</si>
  <si>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</si>
  <si>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</si>
  <si>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</si>
  <si>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</si>
  <si>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</si>
  <si>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</si>
  <si>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</si>
  <si>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</si>
  <si>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</si>
  <si>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</si>
  <si>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</si>
  <si>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</si>
  <si>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</si>
  <si>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</si>
  <si>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</si>
  <si>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</si>
  <si>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</si>
  <si>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</si>
  <si>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</si>
  <si>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</si>
  <si>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</si>
  <si>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</si>
  <si>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</si>
  <si>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</si>
  <si>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</si>
  <si>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</si>
  <si>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</si>
  <si>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</si>
  <si>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</si>
  <si>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</si>
  <si>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</si>
  <si>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</si>
  <si>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</si>
  <si>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</si>
  <si>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</si>
  <si>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</si>
  <si>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</si>
  <si>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</si>
  <si>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</si>
  <si>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</si>
  <si>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</si>
  <si>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</si>
  <si>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</si>
  <si>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</si>
  <si>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</si>
  <si>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</si>
  <si>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</si>
  <si>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</si>
  <si>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</si>
  <si>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</si>
  <si>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</si>
  <si>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</si>
  <si>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</si>
  <si>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</si>
  <si>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</si>
  <si>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</si>
  <si>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Міська Програму забезпечення службовим житлом лікарів в КНП «Ніжинський міський пологовий будинок» на 2020 - 2021 роки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</si>
  <si>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ЦНАП-66000грн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</si>
  <si>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</si>
  <si>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</si>
  <si>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</si>
  <si>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</si>
  <si>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</si>
  <si>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крематора-270000грн, сміттєвоз з заднім завантаженням типу ФЕ-4021 -1100 000грн.;   КП НУВКГ придбання облад.для провед.реконстр.і модернізації ВНС "Червона Гребля"-1500000грн) 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</si>
  <si>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</si>
  <si>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</si>
  <si>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</si>
  <si>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Співфінансування до Проекту Ніжинської міської ОТГ "Відкритий простір для людей похилого віку "Кольорове життя" (біо-туалет)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</si>
  <si>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</si>
  <si>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</si>
  <si>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</si>
  <si>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до рiшення мiської ради VII скликання</t>
  </si>
  <si>
    <t>0617640</t>
  </si>
  <si>
    <t>Будівництво блоку обробки осаду на діючих очисних спорудах в м.Ніжин, Чернігівської обл., в т.ч.ПКД (оцінка впливу на довкілля)</t>
  </si>
  <si>
    <t>Програма інформатизації діяльності виконавчого комітету Ніжинської міської ради Чернігівської області на 2020-2022роки (Молод.центр-16,0тис.грн, Полог.буд-51,696 тис.грн, стомат полікл.-42,9 тис.грн, ЦМЛ -359220грн ( комп.для дит.від.та полікл.-100000грн, 15 комп  -259220грн)))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</si>
  <si>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вул.Воздвиженська,185, в т.ч. ПВР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</si>
  <si>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телевізора); зміцнення матеріально-технічної бази ЗОШ №5 +10000)</t>
  </si>
  <si>
    <t>Міський голова                                                         А.В.Лінник</t>
  </si>
  <si>
    <t>0910</t>
  </si>
  <si>
    <t>0610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</si>
  <si>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20шт-805000грн))</t>
  </si>
  <si>
    <t>від "  22 " жовтня " 2020 року №   -81/2020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</si>
  <si>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екрановібактеріцидні-95600грн, двері протипож. мет-9500грн ( ЦНАП-255000грн(диван дит-15000грн, телевізор-50000грн, 2шт кондіц-160000грн, мережеве облад.-30000грн))</t>
  </si>
  <si>
    <t xml:space="preserve">Придбання санітарно-блочного модуля(модульний туалет-110,0 тис.грн, автоб зупинки-199,9тис.грн, блакит.ялинок-18000грн, флажтоків для пам’ятного знаку героїв Небесної сотні-25000грн) </t>
  </si>
  <si>
    <t>3143</t>
  </si>
  <si>
    <t>Дизайн-концепсія експозиції меморіального будинку -музею Ю.Лисянського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</si>
</sst>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2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164" fontId="12" fillId="0" borderId="4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4"/>
  <sheetViews>
    <sheetView tabSelected="1" showWhiteSpace="0" topLeftCell="A139" zoomScaleNormal="100" workbookViewId="0">
      <selection activeCell="I94" sqref="I94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99"/>
      <c r="F2" s="127" t="s">
        <v>259</v>
      </c>
      <c r="G2" s="127"/>
      <c r="H2" s="127"/>
      <c r="I2" s="127"/>
      <c r="J2" s="127"/>
    </row>
    <row r="3" spans="1:10">
      <c r="G3" s="127" t="s">
        <v>269</v>
      </c>
      <c r="H3" s="127"/>
      <c r="I3" s="127"/>
      <c r="J3" s="127"/>
    </row>
    <row r="4" spans="1:10">
      <c r="H4" s="4"/>
      <c r="I4" s="4"/>
    </row>
    <row r="5" spans="1:10" ht="15.75">
      <c r="A5" s="129" t="s">
        <v>1</v>
      </c>
      <c r="B5" s="129"/>
      <c r="C5" s="129"/>
      <c r="D5" s="129"/>
      <c r="E5" s="129"/>
      <c r="F5" s="129"/>
      <c r="G5" s="129"/>
      <c r="H5" s="129"/>
      <c r="I5" s="129"/>
      <c r="J5" s="129"/>
    </row>
    <row r="6" spans="1:10" ht="30.75" customHeight="1">
      <c r="A6" s="130" t="s">
        <v>258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10" ht="15.75">
      <c r="A7" s="129" t="s">
        <v>2</v>
      </c>
      <c r="B7" s="129"/>
      <c r="C7" s="129"/>
      <c r="D7" s="129"/>
      <c r="E7" s="129"/>
      <c r="F7" s="129"/>
      <c r="G7" s="129"/>
      <c r="H7" s="129"/>
      <c r="I7" s="129"/>
      <c r="J7" s="129"/>
    </row>
    <row r="8" spans="1:10">
      <c r="A8" s="131">
        <v>25538000000</v>
      </c>
      <c r="B8" s="131"/>
    </row>
    <row r="9" spans="1:10">
      <c r="A9" s="128" t="s">
        <v>3</v>
      </c>
      <c r="B9" s="128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108" t="s">
        <v>260</v>
      </c>
      <c r="B12" s="65">
        <v>7640</v>
      </c>
      <c r="C12" s="111" t="s">
        <v>50</v>
      </c>
      <c r="D12" s="9" t="s">
        <v>17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6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5">
        <v>12</v>
      </c>
      <c r="C14" s="8"/>
      <c r="D14" s="15" t="s">
        <v>19</v>
      </c>
      <c r="E14" s="7"/>
      <c r="F14" s="7"/>
      <c r="G14" s="7"/>
      <c r="H14" s="7"/>
      <c r="I14" s="12">
        <f>I15+I18</f>
        <v>1474435</v>
      </c>
      <c r="J14" s="7"/>
    </row>
    <row r="15" spans="1:10" ht="51">
      <c r="A15" s="34" t="s">
        <v>110</v>
      </c>
      <c r="B15" s="118">
        <v>7461</v>
      </c>
      <c r="C15" s="34" t="s">
        <v>111</v>
      </c>
      <c r="D15" s="9" t="s">
        <v>112</v>
      </c>
      <c r="E15" s="14"/>
      <c r="F15" s="7"/>
      <c r="G15" s="7"/>
      <c r="H15" s="7"/>
      <c r="I15" s="12">
        <f>I16+I17</f>
        <v>784945</v>
      </c>
      <c r="J15" s="7"/>
    </row>
    <row r="16" spans="1:10" ht="21" customHeight="1">
      <c r="A16" s="14"/>
      <c r="B16" s="66">
        <v>3132</v>
      </c>
      <c r="C16" s="66"/>
      <c r="D16" s="26" t="s">
        <v>20</v>
      </c>
      <c r="E16" s="89" t="s">
        <v>142</v>
      </c>
      <c r="F16" s="7"/>
      <c r="G16" s="7"/>
      <c r="H16" s="7"/>
      <c r="I16" s="60">
        <v>784945</v>
      </c>
      <c r="J16" s="7"/>
    </row>
    <row r="17" spans="1:10" ht="31.5" customHeight="1">
      <c r="A17" s="14"/>
      <c r="B17" s="67">
        <v>3142</v>
      </c>
      <c r="C17" s="74"/>
      <c r="D17" s="31" t="s">
        <v>107</v>
      </c>
      <c r="E17" s="56" t="s">
        <v>144</v>
      </c>
      <c r="F17" s="7"/>
      <c r="G17" s="7"/>
      <c r="H17" s="7"/>
      <c r="I17" s="60">
        <f>569490-462084-107406</f>
        <v>0</v>
      </c>
      <c r="J17" s="7"/>
    </row>
    <row r="18" spans="1:10" ht="18" customHeight="1">
      <c r="A18" s="117">
        <v>1217640</v>
      </c>
      <c r="B18" s="122">
        <v>7640</v>
      </c>
      <c r="C18" s="124" t="s">
        <v>50</v>
      </c>
      <c r="D18" s="9" t="s">
        <v>17</v>
      </c>
      <c r="E18" s="7"/>
      <c r="F18" s="7"/>
      <c r="G18" s="7"/>
      <c r="H18" s="7"/>
      <c r="I18" s="115">
        <f>I19</f>
        <v>689490</v>
      </c>
      <c r="J18" s="7"/>
    </row>
    <row r="19" spans="1:10" ht="54.75" customHeight="1">
      <c r="A19" s="14"/>
      <c r="B19" s="69" t="s">
        <v>64</v>
      </c>
      <c r="C19" s="67"/>
      <c r="D19" s="26" t="s">
        <v>65</v>
      </c>
      <c r="E19" s="89" t="s">
        <v>115</v>
      </c>
      <c r="F19" s="7"/>
      <c r="G19" s="7"/>
      <c r="H19" s="7"/>
      <c r="I19" s="60">
        <f>120000+569490</f>
        <v>689490</v>
      </c>
      <c r="J19" s="7"/>
    </row>
    <row r="20" spans="1:10" ht="17.25" customHeight="1">
      <c r="A20" s="16"/>
      <c r="B20" s="16"/>
      <c r="C20" s="16"/>
      <c r="D20" s="16"/>
      <c r="E20" s="17" t="s">
        <v>21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22</v>
      </c>
      <c r="B21" s="68" t="s">
        <v>24</v>
      </c>
      <c r="C21" s="13"/>
      <c r="D21" s="20" t="s">
        <v>23</v>
      </c>
      <c r="E21" s="13"/>
      <c r="F21" s="13"/>
      <c r="G21" s="13"/>
      <c r="H21" s="13"/>
      <c r="I21" s="27">
        <f>I22+I24+I28+I30+I32+I35+I38+I41+I43+I45+I47+I52+I50</f>
        <v>14030974</v>
      </c>
      <c r="J21" s="13"/>
    </row>
    <row r="22" spans="1:10" ht="51" customHeight="1">
      <c r="A22" s="120">
        <v>210160</v>
      </c>
      <c r="B22" s="121" t="s">
        <v>25</v>
      </c>
      <c r="C22" s="121" t="s">
        <v>26</v>
      </c>
      <c r="D22" s="24" t="s">
        <v>27</v>
      </c>
      <c r="E22" s="13"/>
      <c r="F22" s="13"/>
      <c r="G22" s="13"/>
      <c r="H22" s="13"/>
      <c r="I22" s="27">
        <f>I23</f>
        <v>655500</v>
      </c>
      <c r="J22" s="13"/>
    </row>
    <row r="23" spans="1:10" ht="89.25">
      <c r="A23" s="13"/>
      <c r="B23" s="69" t="s">
        <v>28</v>
      </c>
      <c r="C23" s="13"/>
      <c r="D23" s="26" t="s">
        <v>29</v>
      </c>
      <c r="E23" s="7" t="s">
        <v>270</v>
      </c>
      <c r="F23" s="13"/>
      <c r="G23" s="13"/>
      <c r="H23" s="13"/>
      <c r="I23" s="61">
        <f>131000+165000+95000+255000+9500</f>
        <v>655500</v>
      </c>
      <c r="J23" s="13"/>
    </row>
    <row r="24" spans="1:10" ht="25.5">
      <c r="A24" s="34" t="s">
        <v>52</v>
      </c>
      <c r="B24" s="35" t="s">
        <v>53</v>
      </c>
      <c r="C24" s="34" t="s">
        <v>54</v>
      </c>
      <c r="D24" s="9" t="s">
        <v>55</v>
      </c>
      <c r="E24" s="7"/>
      <c r="F24" s="13"/>
      <c r="G24" s="13"/>
      <c r="H24" s="13"/>
      <c r="I24" s="27">
        <f>I25+I26+I27</f>
        <v>3685100</v>
      </c>
      <c r="J24" s="13"/>
    </row>
    <row r="25" spans="1:10" ht="191.25">
      <c r="A25" s="13"/>
      <c r="B25" s="69" t="s">
        <v>64</v>
      </c>
      <c r="C25" s="13"/>
      <c r="D25" s="26" t="s">
        <v>65</v>
      </c>
      <c r="E25" s="96" t="s">
        <v>268</v>
      </c>
      <c r="F25" s="13"/>
      <c r="G25" s="13"/>
      <c r="H25" s="13"/>
      <c r="I25" s="61">
        <f>728000+269850+160000+755000-24000+50000+150000+21100+500000+34200+40380+405000+400000</f>
        <v>3489530</v>
      </c>
      <c r="J25" s="13"/>
    </row>
    <row r="26" spans="1:10" ht="114.75">
      <c r="A26" s="13"/>
      <c r="B26" s="69" t="s">
        <v>64</v>
      </c>
      <c r="C26" s="13"/>
      <c r="D26" s="26" t="s">
        <v>65</v>
      </c>
      <c r="E26" s="80" t="s">
        <v>240</v>
      </c>
      <c r="F26" s="13"/>
      <c r="G26" s="13"/>
      <c r="H26" s="13"/>
      <c r="I26" s="61">
        <f>8700+14000+24000+80000+13870+45000</f>
        <v>185570</v>
      </c>
      <c r="J26" s="13"/>
    </row>
    <row r="27" spans="1:10" ht="44.25" customHeight="1">
      <c r="A27" s="13"/>
      <c r="B27" s="69" t="s">
        <v>64</v>
      </c>
      <c r="C27" s="13"/>
      <c r="D27" s="26" t="s">
        <v>65</v>
      </c>
      <c r="E27" s="86" t="s">
        <v>220</v>
      </c>
      <c r="F27" s="13"/>
      <c r="G27" s="13"/>
      <c r="H27" s="13"/>
      <c r="I27" s="61">
        <v>10000</v>
      </c>
      <c r="J27" s="13"/>
    </row>
    <row r="28" spans="1:10" ht="38.25">
      <c r="A28" s="34" t="s">
        <v>56</v>
      </c>
      <c r="B28" s="35" t="s">
        <v>57</v>
      </c>
      <c r="C28" s="34" t="s">
        <v>58</v>
      </c>
      <c r="D28" s="36" t="s">
        <v>59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69" t="s">
        <v>64</v>
      </c>
      <c r="C29" s="13"/>
      <c r="D29" s="26" t="s">
        <v>65</v>
      </c>
      <c r="E29" s="7" t="s">
        <v>161</v>
      </c>
      <c r="F29" s="13"/>
      <c r="G29" s="13"/>
      <c r="H29" s="13"/>
      <c r="I29" s="61">
        <f>670000+927202-117400-50000-30000+132300-55000</f>
        <v>1477102</v>
      </c>
      <c r="J29" s="13"/>
    </row>
    <row r="30" spans="1:10">
      <c r="A30" s="23" t="s">
        <v>60</v>
      </c>
      <c r="B30" s="23" t="s">
        <v>61</v>
      </c>
      <c r="C30" s="23" t="s">
        <v>62</v>
      </c>
      <c r="D30" s="9" t="s">
        <v>63</v>
      </c>
      <c r="E30" s="37"/>
      <c r="F30" s="13"/>
      <c r="G30" s="13"/>
      <c r="H30" s="13"/>
      <c r="I30" s="27">
        <f>I31</f>
        <v>409826</v>
      </c>
      <c r="J30" s="13"/>
    </row>
    <row r="31" spans="1:10" ht="51">
      <c r="A31" s="13"/>
      <c r="B31" s="69" t="s">
        <v>64</v>
      </c>
      <c r="C31" s="13"/>
      <c r="D31" s="26" t="s">
        <v>65</v>
      </c>
      <c r="E31" s="7" t="s">
        <v>66</v>
      </c>
      <c r="F31" s="13"/>
      <c r="G31" s="13"/>
      <c r="H31" s="13"/>
      <c r="I31" s="61">
        <f>320600-20774+48000-48000+110000</f>
        <v>409826</v>
      </c>
      <c r="J31" s="13"/>
    </row>
    <row r="32" spans="1:10" ht="25.5">
      <c r="A32" s="22" t="s">
        <v>73</v>
      </c>
      <c r="B32" s="70" t="s">
        <v>74</v>
      </c>
      <c r="C32" s="25">
        <v>1040</v>
      </c>
      <c r="D32" s="9" t="s">
        <v>75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69" t="s">
        <v>64</v>
      </c>
      <c r="C33" s="13"/>
      <c r="D33" s="26" t="s">
        <v>65</v>
      </c>
      <c r="E33" s="7" t="s">
        <v>192</v>
      </c>
      <c r="F33" s="13"/>
      <c r="G33" s="13"/>
      <c r="H33" s="13"/>
      <c r="I33" s="61">
        <f>18980-6000</f>
        <v>12980</v>
      </c>
      <c r="J33" s="13"/>
    </row>
    <row r="34" spans="1:10" ht="30.75" customHeight="1">
      <c r="A34" s="13"/>
      <c r="B34" s="69" t="s">
        <v>64</v>
      </c>
      <c r="C34" s="13"/>
      <c r="D34" s="26" t="s">
        <v>65</v>
      </c>
      <c r="E34" s="88" t="s">
        <v>187</v>
      </c>
      <c r="F34" s="13"/>
      <c r="G34" s="13"/>
      <c r="H34" s="13"/>
      <c r="I34" s="61">
        <f>37500-2000</f>
        <v>35500</v>
      </c>
      <c r="J34" s="13"/>
    </row>
    <row r="35" spans="1:10" ht="38.25">
      <c r="A35" s="119" t="s">
        <v>156</v>
      </c>
      <c r="B35" s="119" t="s">
        <v>32</v>
      </c>
      <c r="C35" s="119" t="s">
        <v>267</v>
      </c>
      <c r="D35" s="15" t="s">
        <v>31</v>
      </c>
      <c r="E35" s="13"/>
      <c r="F35" s="13"/>
      <c r="G35" s="13"/>
      <c r="H35" s="13"/>
      <c r="I35" s="27">
        <f>I36+I37</f>
        <v>850000</v>
      </c>
      <c r="J35" s="13"/>
    </row>
    <row r="36" spans="1:10" ht="25.5">
      <c r="A36" s="13"/>
      <c r="B36" s="69" t="s">
        <v>34</v>
      </c>
      <c r="C36" s="67"/>
      <c r="D36" s="26" t="s">
        <v>33</v>
      </c>
      <c r="E36" s="80" t="s">
        <v>30</v>
      </c>
      <c r="F36" s="13"/>
      <c r="G36" s="13"/>
      <c r="H36" s="13"/>
      <c r="I36" s="61">
        <v>400000</v>
      </c>
      <c r="J36" s="13"/>
    </row>
    <row r="37" spans="1:10" ht="38.25">
      <c r="A37" s="13"/>
      <c r="B37" s="69" t="s">
        <v>34</v>
      </c>
      <c r="C37" s="67"/>
      <c r="D37" s="26" t="s">
        <v>33</v>
      </c>
      <c r="E37" s="7" t="s">
        <v>244</v>
      </c>
      <c r="F37" s="13"/>
      <c r="G37" s="13"/>
      <c r="H37" s="13"/>
      <c r="I37" s="61">
        <v>450000</v>
      </c>
      <c r="J37" s="13"/>
    </row>
    <row r="38" spans="1:10" ht="76.5">
      <c r="A38" s="82" t="s">
        <v>236</v>
      </c>
      <c r="B38" s="123">
        <v>6083</v>
      </c>
      <c r="C38" s="124" t="s">
        <v>267</v>
      </c>
      <c r="D38" s="9" t="s">
        <v>237</v>
      </c>
      <c r="E38" s="79"/>
      <c r="F38" s="13"/>
      <c r="G38" s="13"/>
      <c r="H38" s="13"/>
      <c r="I38" s="77">
        <f>I40+I39</f>
        <v>3389450</v>
      </c>
      <c r="J38" s="13"/>
    </row>
    <row r="39" spans="1:10" ht="76.5">
      <c r="A39" s="5"/>
      <c r="B39" s="105">
        <v>3121</v>
      </c>
      <c r="C39" s="87"/>
      <c r="D39" s="26" t="s">
        <v>33</v>
      </c>
      <c r="E39" s="79" t="s">
        <v>256</v>
      </c>
      <c r="F39" s="13"/>
      <c r="G39" s="13"/>
      <c r="H39" s="13"/>
      <c r="I39" s="61">
        <v>2719560</v>
      </c>
      <c r="J39" s="13"/>
    </row>
    <row r="40" spans="1:10" ht="76.5">
      <c r="A40" s="13"/>
      <c r="B40" s="105">
        <v>3121</v>
      </c>
      <c r="C40" s="104"/>
      <c r="D40" s="26" t="s">
        <v>33</v>
      </c>
      <c r="E40" s="52" t="s">
        <v>243</v>
      </c>
      <c r="F40" s="13"/>
      <c r="G40" s="13"/>
      <c r="H40" s="13"/>
      <c r="I40" s="61">
        <f>679890-10000</f>
        <v>669890</v>
      </c>
      <c r="J40" s="13"/>
    </row>
    <row r="41" spans="1:10" ht="26.25" customHeight="1">
      <c r="A41" s="119" t="s">
        <v>157</v>
      </c>
      <c r="B41" s="119" t="s">
        <v>158</v>
      </c>
      <c r="C41" s="72" t="s">
        <v>36</v>
      </c>
      <c r="D41" s="9" t="s">
        <v>159</v>
      </c>
      <c r="E41" s="79"/>
      <c r="F41" s="13"/>
      <c r="G41" s="13"/>
      <c r="H41" s="13"/>
      <c r="I41" s="77">
        <f>I42</f>
        <v>180000</v>
      </c>
      <c r="J41" s="13"/>
    </row>
    <row r="42" spans="1:10" ht="51">
      <c r="A42" s="13"/>
      <c r="B42" s="69" t="s">
        <v>64</v>
      </c>
      <c r="C42" s="78"/>
      <c r="D42" s="26" t="s">
        <v>65</v>
      </c>
      <c r="E42" s="7" t="s">
        <v>160</v>
      </c>
      <c r="F42" s="13"/>
      <c r="G42" s="13"/>
      <c r="H42" s="13"/>
      <c r="I42" s="61">
        <f>150000+30000</f>
        <v>180000</v>
      </c>
      <c r="J42" s="13"/>
    </row>
    <row r="43" spans="1:10" ht="38.25">
      <c r="A43" s="82" t="s">
        <v>35</v>
      </c>
      <c r="B43" s="28">
        <v>7350</v>
      </c>
      <c r="C43" s="72" t="s">
        <v>36</v>
      </c>
      <c r="D43" s="9" t="s">
        <v>37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3"/>
      <c r="D44" s="31" t="s">
        <v>38</v>
      </c>
      <c r="E44" s="32" t="s">
        <v>201</v>
      </c>
      <c r="F44" s="13"/>
      <c r="G44" s="13"/>
      <c r="H44" s="13"/>
      <c r="I44" s="61">
        <f>100000+190000</f>
        <v>290000</v>
      </c>
      <c r="J44" s="13"/>
    </row>
    <row r="45" spans="1:10" ht="54.75" customHeight="1">
      <c r="A45" s="119" t="s">
        <v>225</v>
      </c>
      <c r="B45" s="28">
        <v>7363</v>
      </c>
      <c r="C45" s="72" t="s">
        <v>117</v>
      </c>
      <c r="D45" s="51" t="s">
        <v>226</v>
      </c>
      <c r="E45" s="100"/>
      <c r="F45" s="25"/>
      <c r="G45" s="25"/>
      <c r="H45" s="25"/>
      <c r="I45" s="77">
        <f>I46</f>
        <v>2000000</v>
      </c>
      <c r="J45" s="13"/>
    </row>
    <row r="46" spans="1:10" ht="66" customHeight="1">
      <c r="A46" s="13"/>
      <c r="B46" s="29">
        <v>3210</v>
      </c>
      <c r="C46" s="73"/>
      <c r="D46" s="26" t="s">
        <v>65</v>
      </c>
      <c r="E46" s="32" t="s">
        <v>227</v>
      </c>
      <c r="F46" s="13"/>
      <c r="G46" s="13"/>
      <c r="H46" s="13"/>
      <c r="I46" s="61">
        <v>2000000</v>
      </c>
      <c r="J46" s="13"/>
    </row>
    <row r="47" spans="1:10" ht="25.5">
      <c r="A47" s="119" t="s">
        <v>39</v>
      </c>
      <c r="B47" s="119" t="s">
        <v>40</v>
      </c>
      <c r="C47" s="119" t="s">
        <v>72</v>
      </c>
      <c r="D47" s="8" t="s">
        <v>41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69" t="s">
        <v>28</v>
      </c>
      <c r="C48" s="67"/>
      <c r="D48" s="26" t="s">
        <v>29</v>
      </c>
      <c r="E48" s="7" t="s">
        <v>245</v>
      </c>
      <c r="F48" s="13"/>
      <c r="G48" s="13"/>
      <c r="H48" s="13"/>
      <c r="I48" s="61">
        <f>672600-123900-165000+66000</f>
        <v>449700</v>
      </c>
      <c r="J48" s="13"/>
    </row>
    <row r="49" spans="1:10" ht="76.5" customHeight="1">
      <c r="A49" s="19"/>
      <c r="B49" s="69" t="s">
        <v>64</v>
      </c>
      <c r="C49" s="13"/>
      <c r="D49" s="26" t="s">
        <v>65</v>
      </c>
      <c r="E49" s="96" t="s">
        <v>262</v>
      </c>
      <c r="F49" s="13"/>
      <c r="G49" s="13"/>
      <c r="H49" s="13"/>
      <c r="I49" s="61">
        <f>123900-13304+40000+60000+322220-63000</f>
        <v>469816</v>
      </c>
      <c r="J49" s="13"/>
    </row>
    <row r="50" spans="1:10" ht="25.5">
      <c r="A50" s="119" t="s">
        <v>248</v>
      </c>
      <c r="B50" s="119" t="s">
        <v>249</v>
      </c>
      <c r="C50" s="72" t="s">
        <v>117</v>
      </c>
      <c r="D50" s="9" t="s">
        <v>118</v>
      </c>
      <c r="E50" s="96"/>
      <c r="F50" s="13"/>
      <c r="G50" s="13"/>
      <c r="H50" s="13"/>
      <c r="I50" s="77">
        <f>I51</f>
        <v>1000</v>
      </c>
      <c r="J50" s="13"/>
    </row>
    <row r="51" spans="1:10" ht="33" customHeight="1">
      <c r="A51" s="22"/>
      <c r="B51" s="69" t="s">
        <v>64</v>
      </c>
      <c r="C51" s="72"/>
      <c r="D51" s="26" t="s">
        <v>65</v>
      </c>
      <c r="E51" s="96" t="s">
        <v>257</v>
      </c>
      <c r="F51" s="13"/>
      <c r="G51" s="13"/>
      <c r="H51" s="13"/>
      <c r="I51" s="61">
        <v>1000</v>
      </c>
      <c r="J51" s="13"/>
    </row>
    <row r="52" spans="1:10" ht="53.25" customHeight="1">
      <c r="A52" s="34" t="s">
        <v>195</v>
      </c>
      <c r="B52" s="28">
        <v>8110</v>
      </c>
      <c r="C52" s="72" t="s">
        <v>193</v>
      </c>
      <c r="D52" s="9" t="s">
        <v>194</v>
      </c>
      <c r="E52" s="7"/>
      <c r="F52" s="13"/>
      <c r="G52" s="13"/>
      <c r="H52" s="13"/>
      <c r="I52" s="77">
        <f>I53</f>
        <v>125000</v>
      </c>
      <c r="J52" s="13"/>
    </row>
    <row r="53" spans="1:10" ht="45.75" customHeight="1">
      <c r="A53" s="19"/>
      <c r="B53" s="67">
        <v>3122</v>
      </c>
      <c r="C53" s="14"/>
      <c r="D53" s="26" t="s">
        <v>100</v>
      </c>
      <c r="E53" s="47" t="s">
        <v>200</v>
      </c>
      <c r="F53" s="13"/>
      <c r="G53" s="13"/>
      <c r="H53" s="13"/>
      <c r="I53" s="61">
        <v>125000</v>
      </c>
      <c r="J53" s="13"/>
    </row>
    <row r="54" spans="1:10" ht="12.75" customHeight="1">
      <c r="A54" s="5" t="s">
        <v>14</v>
      </c>
      <c r="B54" s="5" t="s">
        <v>15</v>
      </c>
      <c r="C54" s="5"/>
      <c r="D54" s="6" t="s">
        <v>16</v>
      </c>
      <c r="E54" s="7"/>
      <c r="F54" s="13"/>
      <c r="G54" s="13"/>
      <c r="H54" s="13"/>
      <c r="I54" s="27">
        <f>I55+I58+I66+I70+I73+I79+I81</f>
        <v>9637913.2599999998</v>
      </c>
      <c r="J54" s="13"/>
    </row>
    <row r="55" spans="1:10" ht="12.75" customHeight="1">
      <c r="A55" s="22" t="s">
        <v>42</v>
      </c>
      <c r="B55" s="70" t="s">
        <v>43</v>
      </c>
      <c r="C55" s="70" t="s">
        <v>266</v>
      </c>
      <c r="D55" s="15" t="s">
        <v>44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69" t="s">
        <v>28</v>
      </c>
      <c r="C56" s="67"/>
      <c r="D56" s="26" t="s">
        <v>29</v>
      </c>
      <c r="E56" s="7" t="s">
        <v>45</v>
      </c>
      <c r="F56" s="13"/>
      <c r="G56" s="13"/>
      <c r="H56" s="13"/>
      <c r="I56" s="61">
        <f>192000+26000</f>
        <v>218000</v>
      </c>
      <c r="J56" s="14"/>
    </row>
    <row r="57" spans="1:10" ht="39" customHeight="1">
      <c r="A57" s="21"/>
      <c r="B57" s="45" t="s">
        <v>28</v>
      </c>
      <c r="C57" s="5"/>
      <c r="D57" s="26" t="s">
        <v>29</v>
      </c>
      <c r="E57" s="95" t="s">
        <v>145</v>
      </c>
      <c r="F57" s="13"/>
      <c r="G57" s="13"/>
      <c r="H57" s="13"/>
      <c r="I57" s="61">
        <v>35000</v>
      </c>
      <c r="J57" s="14"/>
    </row>
    <row r="58" spans="1:10" ht="52.5" customHeight="1">
      <c r="A58" s="82" t="s">
        <v>46</v>
      </c>
      <c r="B58" s="82" t="s">
        <v>47</v>
      </c>
      <c r="C58" s="82" t="s">
        <v>48</v>
      </c>
      <c r="D58" s="15" t="s">
        <v>154</v>
      </c>
      <c r="E58" s="1"/>
      <c r="F58" s="14"/>
      <c r="G58" s="14"/>
      <c r="H58" s="14"/>
      <c r="I58" s="27">
        <f>I59+I60+I61+I62+I63+I64+I65</f>
        <v>2392576</v>
      </c>
      <c r="J58" s="14"/>
    </row>
    <row r="59" spans="1:10" ht="25.5">
      <c r="A59" s="14"/>
      <c r="B59" s="69" t="s">
        <v>28</v>
      </c>
      <c r="C59" s="67"/>
      <c r="D59" s="26" t="s">
        <v>29</v>
      </c>
      <c r="E59" s="107" t="s">
        <v>250</v>
      </c>
      <c r="F59" s="14"/>
      <c r="G59" s="14"/>
      <c r="H59" s="14"/>
      <c r="I59" s="61">
        <f>150000-33920+40000</f>
        <v>156080</v>
      </c>
      <c r="J59" s="14"/>
    </row>
    <row r="60" spans="1:10" ht="38.25">
      <c r="A60" s="14"/>
      <c r="B60" s="69" t="s">
        <v>28</v>
      </c>
      <c r="C60" s="67"/>
      <c r="D60" s="26" t="s">
        <v>29</v>
      </c>
      <c r="E60" s="95" t="s">
        <v>145</v>
      </c>
      <c r="F60" s="14"/>
      <c r="G60" s="14"/>
      <c r="H60" s="14"/>
      <c r="I60" s="61">
        <f>135500-15500</f>
        <v>120000</v>
      </c>
      <c r="J60" s="14"/>
    </row>
    <row r="61" spans="1:10" ht="60" customHeight="1">
      <c r="A61" s="14"/>
      <c r="B61" s="69" t="s">
        <v>28</v>
      </c>
      <c r="C61" s="67"/>
      <c r="D61" s="26" t="s">
        <v>29</v>
      </c>
      <c r="E61" s="114" t="s">
        <v>264</v>
      </c>
      <c r="F61" s="14"/>
      <c r="G61" s="14"/>
      <c r="H61" s="14"/>
      <c r="I61" s="61">
        <f>10000+10000</f>
        <v>20000</v>
      </c>
      <c r="J61" s="14"/>
    </row>
    <row r="62" spans="1:10" ht="39.75" customHeight="1">
      <c r="A62" s="14"/>
      <c r="B62" s="69" t="s">
        <v>28</v>
      </c>
      <c r="C62" s="67"/>
      <c r="D62" s="26" t="s">
        <v>29</v>
      </c>
      <c r="E62" s="52" t="s">
        <v>212</v>
      </c>
      <c r="F62" s="14"/>
      <c r="G62" s="14"/>
      <c r="H62" s="14"/>
      <c r="I62" s="61">
        <v>504364</v>
      </c>
      <c r="J62" s="14"/>
    </row>
    <row r="63" spans="1:10" ht="49.5" customHeight="1">
      <c r="A63" s="14"/>
      <c r="B63" s="69" t="s">
        <v>28</v>
      </c>
      <c r="C63" s="67"/>
      <c r="D63" s="26" t="s">
        <v>29</v>
      </c>
      <c r="E63" s="52" t="s">
        <v>211</v>
      </c>
      <c r="F63" s="14"/>
      <c r="G63" s="14"/>
      <c r="H63" s="14"/>
      <c r="I63" s="61">
        <f>56041+85191</f>
        <v>141232</v>
      </c>
      <c r="J63" s="14"/>
    </row>
    <row r="64" spans="1:10" ht="63.75" customHeight="1">
      <c r="A64" s="14"/>
      <c r="B64" s="69" t="s">
        <v>28</v>
      </c>
      <c r="C64" s="67"/>
      <c r="D64" s="26" t="s">
        <v>29</v>
      </c>
      <c r="E64" s="52" t="s">
        <v>213</v>
      </c>
      <c r="F64" s="14"/>
      <c r="G64" s="14"/>
      <c r="H64" s="14"/>
      <c r="I64" s="61">
        <f>1038135-22505</f>
        <v>1015630</v>
      </c>
      <c r="J64" s="14"/>
    </row>
    <row r="65" spans="1:10" ht="78.75" customHeight="1">
      <c r="A65" s="14"/>
      <c r="B65" s="69" t="s">
        <v>28</v>
      </c>
      <c r="C65" s="67"/>
      <c r="D65" s="26" t="s">
        <v>29</v>
      </c>
      <c r="E65" s="52" t="s">
        <v>214</v>
      </c>
      <c r="F65" s="14"/>
      <c r="G65" s="14"/>
      <c r="H65" s="14"/>
      <c r="I65" s="61">
        <f>430000+14915-9645</f>
        <v>435270</v>
      </c>
      <c r="J65" s="14"/>
    </row>
    <row r="66" spans="1:10" ht="38.25">
      <c r="A66" s="82" t="s">
        <v>165</v>
      </c>
      <c r="B66" s="82" t="s">
        <v>166</v>
      </c>
      <c r="C66" s="82" t="s">
        <v>88</v>
      </c>
      <c r="D66" s="9" t="s">
        <v>167</v>
      </c>
      <c r="E66" s="52"/>
      <c r="F66" s="14"/>
      <c r="G66" s="14"/>
      <c r="H66" s="14"/>
      <c r="I66" s="77">
        <f>I67+I68+I69</f>
        <v>253200</v>
      </c>
      <c r="J66" s="14"/>
    </row>
    <row r="67" spans="1:10" ht="38.25">
      <c r="A67" s="14"/>
      <c r="B67" s="69" t="s">
        <v>28</v>
      </c>
      <c r="C67" s="67"/>
      <c r="D67" s="26" t="s">
        <v>29</v>
      </c>
      <c r="E67" s="52" t="s">
        <v>177</v>
      </c>
      <c r="F67" s="14"/>
      <c r="G67" s="14"/>
      <c r="H67" s="14"/>
      <c r="I67" s="61">
        <f>32000+18000</f>
        <v>50000</v>
      </c>
      <c r="J67" s="14"/>
    </row>
    <row r="68" spans="1:10" ht="25.5">
      <c r="A68" s="14"/>
      <c r="B68" s="69" t="s">
        <v>28</v>
      </c>
      <c r="C68" s="67"/>
      <c r="D68" s="26" t="s">
        <v>29</v>
      </c>
      <c r="E68" s="88" t="s">
        <v>189</v>
      </c>
      <c r="F68" s="14"/>
      <c r="G68" s="14"/>
      <c r="H68" s="14"/>
      <c r="I68" s="61">
        <v>193200</v>
      </c>
      <c r="J68" s="14"/>
    </row>
    <row r="69" spans="1:10" ht="38.25">
      <c r="A69" s="14"/>
      <c r="B69" s="69" t="s">
        <v>28</v>
      </c>
      <c r="C69" s="67"/>
      <c r="D69" s="26" t="s">
        <v>29</v>
      </c>
      <c r="E69" s="88" t="s">
        <v>247</v>
      </c>
      <c r="F69" s="14"/>
      <c r="G69" s="14"/>
      <c r="H69" s="14"/>
      <c r="I69" s="61">
        <v>10000</v>
      </c>
      <c r="J69" s="14"/>
    </row>
    <row r="70" spans="1:10" ht="38.25">
      <c r="A70" s="82" t="s">
        <v>146</v>
      </c>
      <c r="B70" s="82" t="s">
        <v>147</v>
      </c>
      <c r="C70" s="82" t="s">
        <v>130</v>
      </c>
      <c r="D70" s="9" t="s">
        <v>148</v>
      </c>
      <c r="E70" s="57"/>
      <c r="F70" s="6"/>
      <c r="G70" s="6"/>
      <c r="H70" s="58"/>
      <c r="I70" s="58">
        <f>I71+I72</f>
        <v>292710</v>
      </c>
      <c r="J70" s="14"/>
    </row>
    <row r="71" spans="1:10" ht="25.5">
      <c r="A71" s="5"/>
      <c r="B71" s="45" t="s">
        <v>28</v>
      </c>
      <c r="C71" s="5"/>
      <c r="D71" s="26" t="s">
        <v>29</v>
      </c>
      <c r="E71" s="57" t="s">
        <v>155</v>
      </c>
      <c r="F71" s="6"/>
      <c r="G71" s="6"/>
      <c r="H71" s="59"/>
      <c r="I71" s="62">
        <f>90000-22200</f>
        <v>67800</v>
      </c>
      <c r="J71" s="14"/>
    </row>
    <row r="72" spans="1:10" ht="25.5">
      <c r="A72" s="5"/>
      <c r="B72" s="45" t="s">
        <v>28</v>
      </c>
      <c r="C72" s="5"/>
      <c r="D72" s="26" t="s">
        <v>29</v>
      </c>
      <c r="E72" s="88" t="s">
        <v>188</v>
      </c>
      <c r="F72" s="6"/>
      <c r="G72" s="6"/>
      <c r="H72" s="59"/>
      <c r="I72" s="62">
        <f>231000-6090</f>
        <v>224910</v>
      </c>
      <c r="J72" s="14"/>
    </row>
    <row r="73" spans="1:10" ht="25.5">
      <c r="A73" s="82" t="s">
        <v>162</v>
      </c>
      <c r="B73" s="122">
        <v>7321</v>
      </c>
      <c r="C73" s="82" t="s">
        <v>36</v>
      </c>
      <c r="D73" s="9" t="s">
        <v>106</v>
      </c>
      <c r="E73" s="43"/>
      <c r="F73" s="6"/>
      <c r="G73" s="6"/>
      <c r="H73" s="59"/>
      <c r="I73" s="92">
        <f>I74+I75+I76+I77+I78</f>
        <v>5528427.2599999998</v>
      </c>
      <c r="J73" s="14"/>
    </row>
    <row r="74" spans="1:10" ht="89.25" customHeight="1">
      <c r="A74" s="5"/>
      <c r="B74" s="81">
        <v>3142</v>
      </c>
      <c r="C74" s="82"/>
      <c r="D74" s="31" t="s">
        <v>107</v>
      </c>
      <c r="E74" s="98" t="s">
        <v>217</v>
      </c>
      <c r="F74" s="6"/>
      <c r="G74" s="6"/>
      <c r="H74" s="59"/>
      <c r="I74" s="90">
        <f>2477819.35-631447.11</f>
        <v>1846372.2400000002</v>
      </c>
      <c r="J74" s="14"/>
    </row>
    <row r="75" spans="1:10" ht="51.75" customHeight="1">
      <c r="A75" s="5"/>
      <c r="B75" s="81">
        <v>3132</v>
      </c>
      <c r="C75" s="82"/>
      <c r="D75" s="26" t="s">
        <v>20</v>
      </c>
      <c r="E75" s="98" t="s">
        <v>216</v>
      </c>
      <c r="F75" s="6"/>
      <c r="G75" s="6"/>
      <c r="H75" s="59"/>
      <c r="I75" s="90">
        <f>1799670.52</f>
        <v>1799670.52</v>
      </c>
      <c r="J75" s="14"/>
    </row>
    <row r="76" spans="1:10" ht="40.5" customHeight="1">
      <c r="A76" s="5"/>
      <c r="B76" s="81">
        <v>3132</v>
      </c>
      <c r="C76" s="82"/>
      <c r="D76" s="26" t="s">
        <v>20</v>
      </c>
      <c r="E76" s="98" t="s">
        <v>246</v>
      </c>
      <c r="F76" s="6"/>
      <c r="G76" s="6"/>
      <c r="H76" s="59"/>
      <c r="I76" s="90">
        <v>300000</v>
      </c>
      <c r="J76" s="14"/>
    </row>
    <row r="77" spans="1:10" ht="102">
      <c r="A77" s="5"/>
      <c r="B77" s="81">
        <v>3142</v>
      </c>
      <c r="C77" s="82"/>
      <c r="D77" s="31" t="s">
        <v>107</v>
      </c>
      <c r="E77" s="98" t="s">
        <v>219</v>
      </c>
      <c r="F77" s="83"/>
      <c r="G77" s="83"/>
      <c r="H77" s="83"/>
      <c r="I77" s="85">
        <f>743346+57237</f>
        <v>800583</v>
      </c>
      <c r="J77" s="14"/>
    </row>
    <row r="78" spans="1:10" ht="62.25" customHeight="1">
      <c r="A78" s="5"/>
      <c r="B78" s="81">
        <v>3132</v>
      </c>
      <c r="C78" s="82"/>
      <c r="D78" s="26" t="s">
        <v>20</v>
      </c>
      <c r="E78" s="98" t="s">
        <v>218</v>
      </c>
      <c r="F78" s="83"/>
      <c r="G78" s="83"/>
      <c r="H78" s="83"/>
      <c r="I78" s="85">
        <v>781801.5</v>
      </c>
      <c r="J78" s="14"/>
    </row>
    <row r="79" spans="1:10">
      <c r="A79" s="108" t="s">
        <v>260</v>
      </c>
      <c r="B79" s="65">
        <v>7640</v>
      </c>
      <c r="C79" s="111" t="s">
        <v>50</v>
      </c>
      <c r="D79" s="9" t="s">
        <v>17</v>
      </c>
      <c r="E79" s="56"/>
      <c r="F79" s="83"/>
      <c r="G79" s="83"/>
      <c r="H79" s="83"/>
      <c r="I79" s="27">
        <f>I80</f>
        <v>750000</v>
      </c>
      <c r="J79" s="14"/>
    </row>
    <row r="80" spans="1:10" ht="108.75" customHeight="1">
      <c r="A80" s="14"/>
      <c r="B80" s="66">
        <v>3132</v>
      </c>
      <c r="C80" s="7"/>
      <c r="D80" s="26" t="s">
        <v>20</v>
      </c>
      <c r="E80" s="10" t="s">
        <v>49</v>
      </c>
      <c r="F80" s="14"/>
      <c r="G80" s="14"/>
      <c r="H80" s="14"/>
      <c r="I80" s="61">
        <f>500000+250000</f>
        <v>750000</v>
      </c>
      <c r="J80" s="14"/>
    </row>
    <row r="81" spans="1:10" ht="25.5">
      <c r="A81" s="119" t="s">
        <v>51</v>
      </c>
      <c r="B81" s="119" t="s">
        <v>40</v>
      </c>
      <c r="C81" s="119" t="s">
        <v>72</v>
      </c>
      <c r="D81" s="8" t="s">
        <v>41</v>
      </c>
      <c r="E81" s="13"/>
      <c r="F81" s="14"/>
      <c r="G81" s="14"/>
      <c r="H81" s="14"/>
      <c r="I81" s="27">
        <f>I82</f>
        <v>168000</v>
      </c>
      <c r="J81" s="14"/>
    </row>
    <row r="82" spans="1:10" ht="25.5">
      <c r="A82" s="14"/>
      <c r="B82" s="69" t="s">
        <v>28</v>
      </c>
      <c r="C82" s="67"/>
      <c r="D82" s="26" t="s">
        <v>29</v>
      </c>
      <c r="E82" s="7" t="s">
        <v>67</v>
      </c>
      <c r="F82" s="14"/>
      <c r="G82" s="14"/>
      <c r="H82" s="14"/>
      <c r="I82" s="61">
        <v>168000</v>
      </c>
      <c r="J82" s="14"/>
    </row>
    <row r="83" spans="1:10" ht="25.5">
      <c r="A83" s="22" t="s">
        <v>68</v>
      </c>
      <c r="B83" s="70" t="s">
        <v>77</v>
      </c>
      <c r="C83" s="74"/>
      <c r="D83" s="8" t="s">
        <v>69</v>
      </c>
      <c r="E83" s="13"/>
      <c r="F83" s="14"/>
      <c r="G83" s="14"/>
      <c r="H83" s="14"/>
      <c r="I83" s="27">
        <f>I86+I88+I84</f>
        <v>151300</v>
      </c>
      <c r="J83" s="14"/>
    </row>
    <row r="84" spans="1:10" ht="51.75" customHeight="1">
      <c r="A84" s="119" t="s">
        <v>252</v>
      </c>
      <c r="B84" s="119" t="s">
        <v>253</v>
      </c>
      <c r="C84" s="120">
        <v>1020</v>
      </c>
      <c r="D84" s="8" t="s">
        <v>254</v>
      </c>
      <c r="E84" s="13"/>
      <c r="F84" s="14"/>
      <c r="G84" s="14"/>
      <c r="H84" s="14"/>
      <c r="I84" s="77">
        <f>I85</f>
        <v>13000</v>
      </c>
      <c r="J84" s="14"/>
    </row>
    <row r="85" spans="1:10" ht="38.25">
      <c r="A85" s="22"/>
      <c r="B85" s="69" t="s">
        <v>28</v>
      </c>
      <c r="C85" s="74"/>
      <c r="D85" s="26" t="s">
        <v>29</v>
      </c>
      <c r="E85" s="7" t="s">
        <v>255</v>
      </c>
      <c r="F85" s="14"/>
      <c r="G85" s="14"/>
      <c r="H85" s="14"/>
      <c r="I85" s="85">
        <v>13000</v>
      </c>
      <c r="J85" s="14"/>
    </row>
    <row r="86" spans="1:10" ht="25.5">
      <c r="A86" s="34" t="s">
        <v>182</v>
      </c>
      <c r="B86" s="35" t="s">
        <v>183</v>
      </c>
      <c r="C86" s="34" t="s">
        <v>36</v>
      </c>
      <c r="D86" s="28" t="s">
        <v>184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0"/>
      <c r="C87" s="74"/>
      <c r="D87" s="8"/>
      <c r="E87" s="88" t="s">
        <v>181</v>
      </c>
      <c r="F87" s="14"/>
      <c r="G87" s="14"/>
      <c r="H87" s="14"/>
      <c r="I87" s="85">
        <v>126000</v>
      </c>
      <c r="J87" s="14"/>
    </row>
    <row r="88" spans="1:10" ht="25.5">
      <c r="A88" s="22" t="s">
        <v>70</v>
      </c>
      <c r="B88" s="70" t="s">
        <v>40</v>
      </c>
      <c r="C88" s="70" t="s">
        <v>72</v>
      </c>
      <c r="D88" s="8" t="s">
        <v>41</v>
      </c>
      <c r="E88" s="7"/>
      <c r="F88" s="14"/>
      <c r="G88" s="14"/>
      <c r="H88" s="14"/>
      <c r="I88" s="27">
        <f>I89</f>
        <v>12300</v>
      </c>
      <c r="J88" s="14"/>
    </row>
    <row r="89" spans="1:10" ht="38.25">
      <c r="A89" s="19"/>
      <c r="B89" s="69" t="s">
        <v>28</v>
      </c>
      <c r="C89" s="67"/>
      <c r="D89" s="26" t="s">
        <v>29</v>
      </c>
      <c r="E89" s="7" t="s">
        <v>71</v>
      </c>
      <c r="F89" s="14"/>
      <c r="G89" s="14"/>
      <c r="H89" s="14"/>
      <c r="I89" s="61">
        <v>12300</v>
      </c>
      <c r="J89" s="14"/>
    </row>
    <row r="90" spans="1:10" ht="25.5">
      <c r="A90" s="22" t="s">
        <v>76</v>
      </c>
      <c r="B90" s="71">
        <v>10</v>
      </c>
      <c r="C90" s="75"/>
      <c r="D90" s="8" t="s">
        <v>78</v>
      </c>
      <c r="E90" s="13"/>
      <c r="F90" s="14"/>
      <c r="G90" s="14"/>
      <c r="H90" s="14"/>
      <c r="I90" s="27">
        <f>I91+I93+I96+I98+I101+I105</f>
        <v>801250</v>
      </c>
      <c r="J90" s="14"/>
    </row>
    <row r="91" spans="1:10">
      <c r="A91" s="22" t="s">
        <v>79</v>
      </c>
      <c r="B91" s="71">
        <v>4030</v>
      </c>
      <c r="C91" s="34" t="s">
        <v>80</v>
      </c>
      <c r="D91" s="9" t="s">
        <v>81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69" t="s">
        <v>28</v>
      </c>
      <c r="C92" s="13"/>
      <c r="D92" s="26" t="s">
        <v>29</v>
      </c>
      <c r="E92" s="37" t="s">
        <v>82</v>
      </c>
      <c r="F92" s="14"/>
      <c r="G92" s="14"/>
      <c r="H92" s="14"/>
      <c r="I92" s="61">
        <v>35000</v>
      </c>
      <c r="J92" s="14"/>
    </row>
    <row r="93" spans="1:10" ht="25.5">
      <c r="A93" s="34" t="s">
        <v>83</v>
      </c>
      <c r="B93" s="35" t="s">
        <v>84</v>
      </c>
      <c r="C93" s="34" t="s">
        <v>80</v>
      </c>
      <c r="D93" s="9" t="s">
        <v>85</v>
      </c>
      <c r="E93" s="13"/>
      <c r="F93" s="14"/>
      <c r="G93" s="14"/>
      <c r="H93" s="14"/>
      <c r="I93" s="27">
        <f>I94+I95</f>
        <v>195000</v>
      </c>
      <c r="J93" s="14"/>
    </row>
    <row r="94" spans="1:10" ht="90" customHeight="1">
      <c r="A94" s="19"/>
      <c r="B94" s="69" t="s">
        <v>28</v>
      </c>
      <c r="C94" s="13"/>
      <c r="D94" s="26" t="s">
        <v>29</v>
      </c>
      <c r="E94" s="93" t="s">
        <v>205</v>
      </c>
      <c r="F94" s="14"/>
      <c r="G94" s="14"/>
      <c r="H94" s="14"/>
      <c r="I94" s="61">
        <f>15000+37000+63000</f>
        <v>115000</v>
      </c>
      <c r="J94" s="14"/>
    </row>
    <row r="95" spans="1:10" ht="33.75" customHeight="1">
      <c r="A95" s="19"/>
      <c r="B95" s="69" t="s">
        <v>272</v>
      </c>
      <c r="C95" s="13"/>
      <c r="D95" s="26" t="s">
        <v>196</v>
      </c>
      <c r="E95" s="93" t="s">
        <v>273</v>
      </c>
      <c r="F95" s="14"/>
      <c r="G95" s="14"/>
      <c r="H95" s="14"/>
      <c r="I95" s="61">
        <v>80000</v>
      </c>
      <c r="J95" s="14"/>
    </row>
    <row r="96" spans="1:10" ht="50.25" customHeight="1">
      <c r="A96" s="119" t="s">
        <v>228</v>
      </c>
      <c r="B96" s="119" t="s">
        <v>229</v>
      </c>
      <c r="C96" s="119" t="s">
        <v>230</v>
      </c>
      <c r="D96" s="9" t="s">
        <v>231</v>
      </c>
      <c r="E96" s="8"/>
      <c r="F96" s="101"/>
      <c r="G96" s="101"/>
      <c r="H96" s="101"/>
      <c r="I96" s="27">
        <f>I97</f>
        <v>26000</v>
      </c>
      <c r="J96" s="14"/>
    </row>
    <row r="97" spans="1:10" ht="27" customHeight="1">
      <c r="A97" s="22"/>
      <c r="B97" s="69" t="s">
        <v>28</v>
      </c>
      <c r="C97" s="67"/>
      <c r="D97" s="26" t="s">
        <v>29</v>
      </c>
      <c r="E97" s="7" t="s">
        <v>232</v>
      </c>
      <c r="F97" s="14"/>
      <c r="G97" s="14"/>
      <c r="H97" s="14"/>
      <c r="I97" s="85">
        <v>26000</v>
      </c>
      <c r="J97" s="14"/>
    </row>
    <row r="98" spans="1:10" ht="25.5">
      <c r="A98" s="34" t="s">
        <v>168</v>
      </c>
      <c r="B98" s="35" t="s">
        <v>169</v>
      </c>
      <c r="C98" s="34" t="s">
        <v>170</v>
      </c>
      <c r="D98" s="9" t="s">
        <v>171</v>
      </c>
      <c r="E98" s="38"/>
      <c r="F98" s="14"/>
      <c r="G98" s="14"/>
      <c r="H98" s="14"/>
      <c r="I98" s="77">
        <f>I99+I100</f>
        <v>377750</v>
      </c>
      <c r="J98" s="14"/>
    </row>
    <row r="99" spans="1:10" ht="64.5" customHeight="1">
      <c r="A99" s="19"/>
      <c r="B99" s="69" t="s">
        <v>28</v>
      </c>
      <c r="C99" s="13"/>
      <c r="D99" s="26" t="s">
        <v>29</v>
      </c>
      <c r="E99" s="110" t="s">
        <v>235</v>
      </c>
      <c r="F99" s="14"/>
      <c r="G99" s="14"/>
      <c r="H99" s="14"/>
      <c r="I99" s="61">
        <f>67000+24200+224000-132450</f>
        <v>182750</v>
      </c>
      <c r="J99" s="14"/>
    </row>
    <row r="100" spans="1:10" ht="25.5">
      <c r="A100" s="19"/>
      <c r="B100" s="67">
        <v>3142</v>
      </c>
      <c r="C100" s="74"/>
      <c r="D100" s="31" t="s">
        <v>107</v>
      </c>
      <c r="E100" s="109" t="s">
        <v>172</v>
      </c>
      <c r="F100" s="14"/>
      <c r="G100" s="14"/>
      <c r="H100" s="14"/>
      <c r="I100" s="61">
        <v>195000</v>
      </c>
      <c r="J100" s="14"/>
    </row>
    <row r="101" spans="1:10" ht="51">
      <c r="A101" s="34" t="s">
        <v>86</v>
      </c>
      <c r="B101" s="35" t="s">
        <v>87</v>
      </c>
      <c r="C101" s="34" t="s">
        <v>88</v>
      </c>
      <c r="D101" s="9" t="s">
        <v>89</v>
      </c>
      <c r="E101" s="13"/>
      <c r="F101" s="14"/>
      <c r="G101" s="14"/>
      <c r="H101" s="14"/>
      <c r="I101" s="27">
        <f>I102+I103+I104</f>
        <v>106000</v>
      </c>
      <c r="J101" s="14"/>
    </row>
    <row r="102" spans="1:10" ht="25.5">
      <c r="A102" s="19"/>
      <c r="B102" s="69" t="s">
        <v>28</v>
      </c>
      <c r="C102" s="13"/>
      <c r="D102" s="26" t="s">
        <v>29</v>
      </c>
      <c r="E102" s="39" t="s">
        <v>90</v>
      </c>
      <c r="F102" s="14"/>
      <c r="G102" s="14"/>
      <c r="H102" s="14"/>
      <c r="I102" s="61">
        <v>25000</v>
      </c>
      <c r="J102" s="14"/>
    </row>
    <row r="103" spans="1:10" ht="25.5">
      <c r="A103" s="19"/>
      <c r="B103" s="69" t="s">
        <v>28</v>
      </c>
      <c r="C103" s="13"/>
      <c r="D103" s="26" t="s">
        <v>29</v>
      </c>
      <c r="E103" s="26" t="s">
        <v>203</v>
      </c>
      <c r="F103" s="14"/>
      <c r="G103" s="14"/>
      <c r="H103" s="14"/>
      <c r="I103" s="61">
        <v>20000</v>
      </c>
      <c r="J103" s="14"/>
    </row>
    <row r="104" spans="1:10" ht="25.5">
      <c r="A104" s="19"/>
      <c r="B104" s="69" t="s">
        <v>28</v>
      </c>
      <c r="C104" s="13"/>
      <c r="D104" s="26" t="s">
        <v>29</v>
      </c>
      <c r="E104" s="26" t="s">
        <v>91</v>
      </c>
      <c r="F104" s="14"/>
      <c r="G104" s="14"/>
      <c r="H104" s="14"/>
      <c r="I104" s="63">
        <v>61000</v>
      </c>
      <c r="J104" s="14"/>
    </row>
    <row r="105" spans="1:10" ht="25.5">
      <c r="A105" s="119" t="s">
        <v>92</v>
      </c>
      <c r="B105" s="119" t="s">
        <v>40</v>
      </c>
      <c r="C105" s="119" t="s">
        <v>72</v>
      </c>
      <c r="D105" s="8" t="s">
        <v>41</v>
      </c>
      <c r="E105" s="13"/>
      <c r="F105" s="14"/>
      <c r="G105" s="14"/>
      <c r="H105" s="14"/>
      <c r="I105" s="25">
        <f>I106</f>
        <v>61500</v>
      </c>
      <c r="J105" s="14"/>
    </row>
    <row r="106" spans="1:10" ht="38.25">
      <c r="A106" s="19"/>
      <c r="B106" s="69" t="s">
        <v>28</v>
      </c>
      <c r="C106" s="67"/>
      <c r="D106" s="26" t="s">
        <v>29</v>
      </c>
      <c r="E106" s="7" t="s">
        <v>93</v>
      </c>
      <c r="F106" s="14"/>
      <c r="G106" s="14"/>
      <c r="H106" s="14"/>
      <c r="I106" s="63">
        <v>61500</v>
      </c>
      <c r="J106" s="14"/>
    </row>
    <row r="107" spans="1:10" ht="25.5">
      <c r="A107" s="22" t="s">
        <v>94</v>
      </c>
      <c r="B107" s="71">
        <v>11</v>
      </c>
      <c r="C107" s="75"/>
      <c r="D107" s="40" t="s">
        <v>95</v>
      </c>
      <c r="E107" s="13"/>
      <c r="F107" s="14"/>
      <c r="G107" s="14"/>
      <c r="H107" s="14"/>
      <c r="I107" s="27">
        <f>I108+I112+I114+I116+I124</f>
        <v>840052</v>
      </c>
      <c r="J107" s="14"/>
    </row>
    <row r="108" spans="1:10" ht="51">
      <c r="A108" s="119" t="s">
        <v>215</v>
      </c>
      <c r="B108" s="119" t="s">
        <v>25</v>
      </c>
      <c r="C108" s="121" t="s">
        <v>26</v>
      </c>
      <c r="D108" s="24" t="s">
        <v>27</v>
      </c>
      <c r="E108" s="13"/>
      <c r="F108" s="14"/>
      <c r="G108" s="14"/>
      <c r="H108" s="14"/>
      <c r="I108" s="27">
        <f>I109</f>
        <v>51500</v>
      </c>
      <c r="J108" s="14"/>
    </row>
    <row r="109" spans="1:10" ht="24" customHeight="1">
      <c r="A109" s="22"/>
      <c r="B109" s="69" t="s">
        <v>28</v>
      </c>
      <c r="C109" s="67"/>
      <c r="D109" s="26" t="s">
        <v>29</v>
      </c>
      <c r="E109" s="7" t="s">
        <v>224</v>
      </c>
      <c r="F109" s="14"/>
      <c r="G109" s="14"/>
      <c r="H109" s="14"/>
      <c r="I109" s="85">
        <f>25000+11000+15500</f>
        <v>51500</v>
      </c>
      <c r="J109" s="14"/>
    </row>
    <row r="110" spans="1:10" hidden="1">
      <c r="J110" s="14"/>
    </row>
    <row r="111" spans="1:10" hidden="1">
      <c r="J111" s="14"/>
    </row>
    <row r="112" spans="1:10" ht="25.5">
      <c r="A112" s="34" t="s">
        <v>128</v>
      </c>
      <c r="B112" s="35" t="s">
        <v>129</v>
      </c>
      <c r="C112" s="34" t="s">
        <v>130</v>
      </c>
      <c r="D112" s="54" t="s">
        <v>131</v>
      </c>
      <c r="E112" s="13"/>
      <c r="F112" s="14"/>
      <c r="G112" s="14"/>
      <c r="H112" s="14"/>
      <c r="I112" s="27">
        <f>I113</f>
        <v>48000</v>
      </c>
      <c r="J112" s="14"/>
    </row>
    <row r="113" spans="1:10" ht="25.5">
      <c r="A113" s="22"/>
      <c r="B113" s="69" t="s">
        <v>28</v>
      </c>
      <c r="C113" s="67"/>
      <c r="D113" s="26" t="s">
        <v>29</v>
      </c>
      <c r="E113" s="13" t="s">
        <v>132</v>
      </c>
      <c r="F113" s="14"/>
      <c r="G113" s="14"/>
      <c r="H113" s="14"/>
      <c r="I113" s="61">
        <f>50000-2000</f>
        <v>48000</v>
      </c>
      <c r="J113" s="14"/>
    </row>
    <row r="114" spans="1:10" ht="38.25">
      <c r="A114" s="119" t="s">
        <v>221</v>
      </c>
      <c r="B114" s="119" t="s">
        <v>147</v>
      </c>
      <c r="C114" s="34" t="s">
        <v>130</v>
      </c>
      <c r="D114" s="9" t="s">
        <v>148</v>
      </c>
      <c r="E114" s="13"/>
      <c r="F114" s="14"/>
      <c r="G114" s="14"/>
      <c r="H114" s="14"/>
      <c r="I114" s="77">
        <f>I115</f>
        <v>50000</v>
      </c>
      <c r="J114" s="14"/>
    </row>
    <row r="115" spans="1:10" ht="38.25">
      <c r="A115" s="22"/>
      <c r="B115" s="69" t="s">
        <v>28</v>
      </c>
      <c r="C115" s="67"/>
      <c r="D115" s="26" t="s">
        <v>29</v>
      </c>
      <c r="E115" s="94" t="s">
        <v>222</v>
      </c>
      <c r="F115" s="14"/>
      <c r="G115" s="14"/>
      <c r="H115" s="14"/>
      <c r="I115" s="61">
        <v>50000</v>
      </c>
      <c r="J115" s="14"/>
    </row>
    <row r="116" spans="1:10" ht="63.75">
      <c r="A116" s="34" t="s">
        <v>133</v>
      </c>
      <c r="B116" s="35" t="s">
        <v>134</v>
      </c>
      <c r="C116" s="34" t="s">
        <v>130</v>
      </c>
      <c r="D116" s="9" t="s">
        <v>135</v>
      </c>
      <c r="E116" s="13"/>
      <c r="F116" s="14"/>
      <c r="G116" s="14"/>
      <c r="H116" s="14"/>
      <c r="I116" s="27">
        <f>I117+I118+I119+I120+I121+I122+I123</f>
        <v>629752</v>
      </c>
      <c r="J116" s="14"/>
    </row>
    <row r="117" spans="1:10" ht="25.5">
      <c r="A117" s="22"/>
      <c r="B117" s="69" t="s">
        <v>28</v>
      </c>
      <c r="C117" s="13"/>
      <c r="D117" s="26" t="s">
        <v>29</v>
      </c>
      <c r="E117" s="7" t="s">
        <v>136</v>
      </c>
      <c r="F117" s="14"/>
      <c r="G117" s="14"/>
      <c r="H117" s="14"/>
      <c r="I117" s="61">
        <f>52000-4000</f>
        <v>48000</v>
      </c>
      <c r="J117" s="14"/>
    </row>
    <row r="118" spans="1:10" ht="25.5">
      <c r="A118" s="22"/>
      <c r="B118" s="69" t="s">
        <v>28</v>
      </c>
      <c r="C118" s="13"/>
      <c r="D118" s="26" t="s">
        <v>29</v>
      </c>
      <c r="E118" s="7" t="s">
        <v>137</v>
      </c>
      <c r="F118" s="14"/>
      <c r="G118" s="14"/>
      <c r="H118" s="14"/>
      <c r="I118" s="61">
        <f>8400-319</f>
        <v>8081</v>
      </c>
      <c r="J118" s="14"/>
    </row>
    <row r="119" spans="1:10" ht="38.25">
      <c r="A119" s="22"/>
      <c r="B119" s="69" t="s">
        <v>28</v>
      </c>
      <c r="C119" s="13"/>
      <c r="D119" s="26" t="s">
        <v>29</v>
      </c>
      <c r="E119" s="7" t="s">
        <v>138</v>
      </c>
      <c r="F119" s="14"/>
      <c r="G119" s="14"/>
      <c r="H119" s="14"/>
      <c r="I119" s="61">
        <f>22400-2319</f>
        <v>20081</v>
      </c>
      <c r="J119" s="14"/>
    </row>
    <row r="120" spans="1:10" ht="25.5">
      <c r="A120" s="22"/>
      <c r="B120" s="69" t="s">
        <v>28</v>
      </c>
      <c r="C120" s="13"/>
      <c r="D120" s="26" t="s">
        <v>29</v>
      </c>
      <c r="E120" s="7" t="s">
        <v>139</v>
      </c>
      <c r="F120" s="14"/>
      <c r="G120" s="14"/>
      <c r="H120" s="14"/>
      <c r="I120" s="61">
        <f>160000-400</f>
        <v>159600</v>
      </c>
      <c r="J120" s="14"/>
    </row>
    <row r="121" spans="1:10" ht="51">
      <c r="A121" s="22"/>
      <c r="B121" s="69" t="s">
        <v>28</v>
      </c>
      <c r="C121" s="13"/>
      <c r="D121" s="26" t="s">
        <v>29</v>
      </c>
      <c r="E121" s="55" t="s">
        <v>140</v>
      </c>
      <c r="F121" s="14"/>
      <c r="G121" s="14"/>
      <c r="H121" s="14"/>
      <c r="I121" s="61">
        <f>76000-19000</f>
        <v>57000</v>
      </c>
      <c r="J121" s="14"/>
    </row>
    <row r="122" spans="1:10" ht="25.5">
      <c r="A122" s="22"/>
      <c r="B122" s="69" t="s">
        <v>28</v>
      </c>
      <c r="C122" s="13"/>
      <c r="D122" s="26" t="s">
        <v>29</v>
      </c>
      <c r="E122" s="88" t="s">
        <v>190</v>
      </c>
      <c r="F122" s="14"/>
      <c r="G122" s="14"/>
      <c r="H122" s="14"/>
      <c r="I122" s="61">
        <v>90000</v>
      </c>
      <c r="J122" s="14"/>
    </row>
    <row r="123" spans="1:10" ht="25.5">
      <c r="A123" s="22"/>
      <c r="B123" s="69" t="s">
        <v>28</v>
      </c>
      <c r="C123" s="13"/>
      <c r="D123" s="26" t="s">
        <v>29</v>
      </c>
      <c r="E123" s="88" t="s">
        <v>191</v>
      </c>
      <c r="F123" s="14"/>
      <c r="G123" s="14"/>
      <c r="H123" s="14"/>
      <c r="I123" s="61">
        <v>246990</v>
      </c>
      <c r="J123" s="14"/>
    </row>
    <row r="124" spans="1:10" ht="25.5">
      <c r="A124" s="22" t="s">
        <v>96</v>
      </c>
      <c r="B124" s="70" t="s">
        <v>40</v>
      </c>
      <c r="C124" s="70" t="s">
        <v>72</v>
      </c>
      <c r="D124" s="8" t="s">
        <v>41</v>
      </c>
      <c r="E124" s="13"/>
      <c r="F124" s="14"/>
      <c r="G124" s="14"/>
      <c r="H124" s="14"/>
      <c r="I124" s="27">
        <f>I125</f>
        <v>60800</v>
      </c>
      <c r="J124" s="14"/>
    </row>
    <row r="125" spans="1:10" ht="38.25">
      <c r="A125" s="19"/>
      <c r="B125" s="69" t="s">
        <v>28</v>
      </c>
      <c r="C125" s="13"/>
      <c r="D125" s="26" t="s">
        <v>29</v>
      </c>
      <c r="E125" s="7" t="s">
        <v>97</v>
      </c>
      <c r="F125" s="14"/>
      <c r="G125" s="14"/>
      <c r="H125" s="14" t="s">
        <v>223</v>
      </c>
      <c r="I125" s="61">
        <f>8500+19000-200+18500+15000</f>
        <v>60800</v>
      </c>
      <c r="J125" s="14"/>
    </row>
    <row r="126" spans="1:10" ht="25.5">
      <c r="A126" s="22" t="s">
        <v>98</v>
      </c>
      <c r="B126" s="6">
        <v>12</v>
      </c>
      <c r="C126" s="5"/>
      <c r="D126" s="6" t="s">
        <v>99</v>
      </c>
      <c r="E126" s="14"/>
      <c r="F126" s="14"/>
      <c r="G126" s="14"/>
      <c r="H126" s="14"/>
      <c r="I126" s="27">
        <f>I127+I129+I131+I135+I137+I139+I141+I154+I157+I159+I162+I167+I169</f>
        <v>62825447.100000001</v>
      </c>
      <c r="J126" s="14"/>
    </row>
    <row r="127" spans="1:10" ht="38.25">
      <c r="A127" s="6">
        <v>1215045</v>
      </c>
      <c r="B127" s="6">
        <v>5045</v>
      </c>
      <c r="C127" s="41" t="s">
        <v>130</v>
      </c>
      <c r="D127" s="15" t="s">
        <v>175</v>
      </c>
      <c r="E127" s="14"/>
      <c r="F127" s="14"/>
      <c r="G127" s="14"/>
      <c r="H127" s="14"/>
      <c r="I127" s="27">
        <f>I128</f>
        <v>508839</v>
      </c>
      <c r="J127" s="14"/>
    </row>
    <row r="128" spans="1:10" ht="38.25">
      <c r="A128" s="22"/>
      <c r="B128" s="53">
        <v>3122</v>
      </c>
      <c r="C128" s="87"/>
      <c r="D128" s="26" t="s">
        <v>100</v>
      </c>
      <c r="E128" s="88" t="s">
        <v>176</v>
      </c>
      <c r="F128" s="14"/>
      <c r="G128" s="14"/>
      <c r="H128" s="14"/>
      <c r="I128" s="85">
        <v>508839</v>
      </c>
      <c r="J128" s="14"/>
    </row>
    <row r="129" spans="1:10" ht="25.5">
      <c r="A129" s="22" t="s">
        <v>207</v>
      </c>
      <c r="B129" s="6">
        <v>6011</v>
      </c>
      <c r="C129" s="41" t="s">
        <v>173</v>
      </c>
      <c r="D129" s="6" t="s">
        <v>208</v>
      </c>
      <c r="E129" s="88"/>
      <c r="F129" s="14"/>
      <c r="G129" s="14"/>
      <c r="H129" s="14"/>
      <c r="I129" s="27">
        <f>I130</f>
        <v>310000</v>
      </c>
      <c r="J129" s="14"/>
    </row>
    <row r="130" spans="1:10" ht="38.25">
      <c r="A130" s="22"/>
      <c r="B130" s="53">
        <v>3131</v>
      </c>
      <c r="C130" s="87"/>
      <c r="D130" s="53" t="s">
        <v>209</v>
      </c>
      <c r="E130" s="56" t="s">
        <v>210</v>
      </c>
      <c r="F130" s="14"/>
      <c r="G130" s="14"/>
      <c r="H130" s="14"/>
      <c r="I130" s="85">
        <v>310000</v>
      </c>
      <c r="J130" s="14"/>
    </row>
    <row r="131" spans="1:10" ht="25.5">
      <c r="A131" s="6">
        <v>1216030</v>
      </c>
      <c r="B131" s="6">
        <v>6030</v>
      </c>
      <c r="C131" s="41" t="s">
        <v>173</v>
      </c>
      <c r="D131" s="6" t="s">
        <v>174</v>
      </c>
      <c r="E131" s="14"/>
      <c r="F131" s="14"/>
      <c r="G131" s="14"/>
      <c r="H131" s="14"/>
      <c r="I131" s="27">
        <f>I132+I133+I134</f>
        <v>588050</v>
      </c>
      <c r="J131" s="14"/>
    </row>
    <row r="132" spans="1:10" ht="51">
      <c r="A132" s="22"/>
      <c r="B132" s="53">
        <v>3110</v>
      </c>
      <c r="C132" s="87"/>
      <c r="D132" s="26" t="s">
        <v>29</v>
      </c>
      <c r="E132" s="88" t="s">
        <v>271</v>
      </c>
      <c r="F132" s="14"/>
      <c r="G132" s="14"/>
      <c r="H132" s="14"/>
      <c r="I132" s="85">
        <f>150000+199900-40000+18000+25000</f>
        <v>352900</v>
      </c>
      <c r="J132" s="14"/>
    </row>
    <row r="133" spans="1:10" ht="25.5">
      <c r="A133" s="22"/>
      <c r="B133" s="53">
        <v>3110</v>
      </c>
      <c r="C133" s="87"/>
      <c r="D133" s="26" t="s">
        <v>29</v>
      </c>
      <c r="E133" s="88" t="s">
        <v>185</v>
      </c>
      <c r="F133" s="14"/>
      <c r="G133" s="14"/>
      <c r="H133" s="14"/>
      <c r="I133" s="85">
        <v>199750</v>
      </c>
      <c r="J133" s="14"/>
    </row>
    <row r="134" spans="1:10" ht="25.5">
      <c r="A134" s="22"/>
      <c r="B134" s="53">
        <v>3110</v>
      </c>
      <c r="C134" s="87"/>
      <c r="D134" s="26" t="s">
        <v>29</v>
      </c>
      <c r="E134" s="88" t="s">
        <v>186</v>
      </c>
      <c r="F134" s="14"/>
      <c r="G134" s="14"/>
      <c r="H134" s="14"/>
      <c r="I134" s="85">
        <f>19000+16400</f>
        <v>35400</v>
      </c>
      <c r="J134" s="14"/>
    </row>
    <row r="135" spans="1:10" ht="25.5">
      <c r="A135" s="34" t="s">
        <v>105</v>
      </c>
      <c r="B135" s="28">
        <v>7321</v>
      </c>
      <c r="C135" s="72" t="s">
        <v>36</v>
      </c>
      <c r="D135" s="9" t="s">
        <v>106</v>
      </c>
      <c r="E135" s="1"/>
      <c r="F135" s="14"/>
      <c r="G135" s="14"/>
      <c r="H135" s="14"/>
      <c r="I135" s="27">
        <f>I136</f>
        <v>5237368</v>
      </c>
      <c r="J135" s="14"/>
    </row>
    <row r="136" spans="1:10" ht="51">
      <c r="A136" s="14"/>
      <c r="B136" s="67">
        <v>3142</v>
      </c>
      <c r="C136" s="74"/>
      <c r="D136" s="31" t="s">
        <v>107</v>
      </c>
      <c r="E136" s="42" t="s">
        <v>263</v>
      </c>
      <c r="F136" s="14"/>
      <c r="G136" s="14"/>
      <c r="H136" s="14"/>
      <c r="I136" s="61">
        <f>5439300-890000+500000+188068</f>
        <v>5237368</v>
      </c>
      <c r="J136" s="14"/>
    </row>
    <row r="137" spans="1:10" ht="25.5">
      <c r="A137" s="25">
        <v>1217322</v>
      </c>
      <c r="B137" s="71">
        <v>7322</v>
      </c>
      <c r="C137" s="76" t="s">
        <v>36</v>
      </c>
      <c r="D137" s="51" t="s">
        <v>159</v>
      </c>
      <c r="E137" s="42"/>
      <c r="F137" s="14"/>
      <c r="G137" s="14"/>
      <c r="H137" s="14"/>
      <c r="I137" s="77">
        <f>I138</f>
        <v>10000</v>
      </c>
      <c r="J137" s="14"/>
    </row>
    <row r="138" spans="1:10" ht="75.75" customHeight="1">
      <c r="A138" s="14"/>
      <c r="B138" s="67">
        <v>3142</v>
      </c>
      <c r="C138" s="97"/>
      <c r="D138" s="31" t="s">
        <v>107</v>
      </c>
      <c r="E138" s="106" t="s">
        <v>180</v>
      </c>
      <c r="F138" s="14"/>
      <c r="G138" s="14"/>
      <c r="H138" s="14"/>
      <c r="I138" s="61">
        <f>15459872-15449872</f>
        <v>10000</v>
      </c>
      <c r="J138" s="14"/>
    </row>
    <row r="139" spans="1:10" ht="25.5">
      <c r="A139" s="25">
        <v>1217325</v>
      </c>
      <c r="B139" s="71">
        <v>7325</v>
      </c>
      <c r="C139" s="76" t="s">
        <v>36</v>
      </c>
      <c r="D139" s="9" t="s">
        <v>202</v>
      </c>
      <c r="E139" s="37"/>
      <c r="F139" s="14"/>
      <c r="G139" s="14"/>
      <c r="H139" s="14"/>
      <c r="I139" s="77">
        <f>I140</f>
        <v>4263534</v>
      </c>
      <c r="J139" s="14"/>
    </row>
    <row r="140" spans="1:10" ht="25.5">
      <c r="A140" s="13"/>
      <c r="B140" s="67">
        <v>3142</v>
      </c>
      <c r="C140" s="74"/>
      <c r="D140" s="31" t="s">
        <v>107</v>
      </c>
      <c r="E140" s="42" t="s">
        <v>108</v>
      </c>
      <c r="F140" s="14"/>
      <c r="G140" s="14"/>
      <c r="H140" s="14"/>
      <c r="I140" s="61">
        <f>4000000+263534</f>
        <v>4263534</v>
      </c>
      <c r="J140" s="14"/>
    </row>
    <row r="141" spans="1:10" ht="25.5">
      <c r="A141" s="6">
        <v>1217330</v>
      </c>
      <c r="B141" s="6">
        <v>7330</v>
      </c>
      <c r="C141" s="41" t="s">
        <v>36</v>
      </c>
      <c r="D141" s="15" t="s">
        <v>109</v>
      </c>
      <c r="E141" s="14"/>
      <c r="F141" s="14"/>
      <c r="G141" s="14"/>
      <c r="H141" s="14"/>
      <c r="I141" s="27">
        <f>I142+I143+I144+I145+I146+I147+I150+I148+I149+I151+I152+I153</f>
        <v>8330486.1499999994</v>
      </c>
      <c r="J141" s="14"/>
    </row>
    <row r="142" spans="1:10" ht="25.5">
      <c r="A142" s="43"/>
      <c r="B142" s="45" t="s">
        <v>101</v>
      </c>
      <c r="C142" s="44"/>
      <c r="D142" s="26" t="s">
        <v>100</v>
      </c>
      <c r="E142" s="42" t="s">
        <v>102</v>
      </c>
      <c r="F142" s="14"/>
      <c r="G142" s="14"/>
      <c r="H142" s="14"/>
      <c r="I142" s="61">
        <f>2744861-650000+1500000</f>
        <v>3594861</v>
      </c>
      <c r="J142" s="14"/>
    </row>
    <row r="143" spans="1:10" ht="38.25">
      <c r="A143" s="21"/>
      <c r="B143" s="45" t="s">
        <v>101</v>
      </c>
      <c r="C143" s="44"/>
      <c r="D143" s="26" t="s">
        <v>100</v>
      </c>
      <c r="E143" s="42" t="s">
        <v>103</v>
      </c>
      <c r="F143" s="14"/>
      <c r="G143" s="14"/>
      <c r="H143" s="14"/>
      <c r="I143" s="61">
        <f>635668-44147.8</f>
        <v>591520.19999999995</v>
      </c>
      <c r="J143" s="14"/>
    </row>
    <row r="144" spans="1:10" ht="38.25">
      <c r="A144" s="14"/>
      <c r="B144" s="67">
        <v>3122</v>
      </c>
      <c r="C144" s="14"/>
      <c r="D144" s="26" t="s">
        <v>100</v>
      </c>
      <c r="E144" s="42" t="s">
        <v>104</v>
      </c>
      <c r="F144" s="14"/>
      <c r="G144" s="14"/>
      <c r="H144" s="14"/>
      <c r="I144" s="61">
        <f>1500000-7352.1</f>
        <v>1492647.9</v>
      </c>
      <c r="J144" s="14"/>
    </row>
    <row r="145" spans="1:10" ht="63.75">
      <c r="A145" s="14"/>
      <c r="B145" s="67">
        <v>3122</v>
      </c>
      <c r="C145" s="14"/>
      <c r="D145" s="26" t="s">
        <v>100</v>
      </c>
      <c r="E145" s="42" t="s">
        <v>206</v>
      </c>
      <c r="F145" s="14"/>
      <c r="G145" s="14"/>
      <c r="H145" s="14"/>
      <c r="I145" s="61">
        <f>50000+12000-49035</f>
        <v>12965</v>
      </c>
      <c r="J145" s="14"/>
    </row>
    <row r="146" spans="1:10" ht="41.25" customHeight="1">
      <c r="A146" s="14"/>
      <c r="B146" s="67">
        <v>3122</v>
      </c>
      <c r="C146" s="14"/>
      <c r="D146" s="26" t="s">
        <v>100</v>
      </c>
      <c r="E146" s="42" t="s">
        <v>261</v>
      </c>
      <c r="F146" s="14"/>
      <c r="G146" s="14"/>
      <c r="H146" s="14"/>
      <c r="I146" s="61">
        <v>49035</v>
      </c>
      <c r="J146" s="14"/>
    </row>
    <row r="147" spans="1:10" ht="25.5">
      <c r="A147" s="14"/>
      <c r="B147" s="67">
        <v>3122</v>
      </c>
      <c r="C147" s="14"/>
      <c r="D147" s="26" t="s">
        <v>100</v>
      </c>
      <c r="E147" s="42" t="s">
        <v>238</v>
      </c>
      <c r="F147" s="14"/>
      <c r="G147" s="14"/>
      <c r="H147" s="14"/>
      <c r="I147" s="61">
        <f>49500+100</f>
        <v>49600</v>
      </c>
      <c r="J147" s="14"/>
    </row>
    <row r="148" spans="1:10" ht="25.5">
      <c r="A148" s="14"/>
      <c r="B148" s="67">
        <v>3132</v>
      </c>
      <c r="C148" s="14"/>
      <c r="D148" s="26" t="s">
        <v>20</v>
      </c>
      <c r="E148" s="42" t="s">
        <v>178</v>
      </c>
      <c r="F148" s="14"/>
      <c r="G148" s="14"/>
      <c r="H148" s="14"/>
      <c r="I148" s="61">
        <f>1200000+166810+244190+150000-100000</f>
        <v>1661000</v>
      </c>
      <c r="J148" s="14"/>
    </row>
    <row r="149" spans="1:10" ht="25.5">
      <c r="A149" s="14"/>
      <c r="B149" s="67">
        <v>3132</v>
      </c>
      <c r="C149" s="14"/>
      <c r="D149" s="26" t="s">
        <v>20</v>
      </c>
      <c r="E149" s="84" t="s">
        <v>239</v>
      </c>
      <c r="F149" s="14"/>
      <c r="G149" s="14"/>
      <c r="H149" s="14"/>
      <c r="I149" s="61">
        <v>15000</v>
      </c>
      <c r="J149" s="14"/>
    </row>
    <row r="150" spans="1:10" hidden="1">
      <c r="A150" s="14"/>
      <c r="B150" s="67"/>
      <c r="C150" s="14"/>
      <c r="D150" s="31"/>
      <c r="E150" s="42"/>
      <c r="F150" s="14"/>
      <c r="G150" s="14"/>
      <c r="H150" s="14"/>
      <c r="I150" s="61"/>
      <c r="J150" s="14"/>
    </row>
    <row r="151" spans="1:10" ht="28.5" customHeight="1">
      <c r="A151" s="14"/>
      <c r="B151" s="67">
        <v>3142</v>
      </c>
      <c r="C151" s="14"/>
      <c r="D151" s="31" t="s">
        <v>107</v>
      </c>
      <c r="E151" s="47" t="s">
        <v>179</v>
      </c>
      <c r="F151" s="14"/>
      <c r="G151" s="14"/>
      <c r="H151" s="14"/>
      <c r="I151" s="61">
        <f>170000-22642.95</f>
        <v>147357.04999999999</v>
      </c>
      <c r="J151" s="14"/>
    </row>
    <row r="152" spans="1:10" ht="25.5">
      <c r="A152" s="14"/>
      <c r="B152" s="67">
        <v>3142</v>
      </c>
      <c r="C152" s="14"/>
      <c r="D152" s="31" t="s">
        <v>107</v>
      </c>
      <c r="E152" s="42" t="s">
        <v>141</v>
      </c>
      <c r="F152" s="14"/>
      <c r="G152" s="14"/>
      <c r="H152" s="14"/>
      <c r="I152" s="61">
        <f>60000-13000</f>
        <v>47000</v>
      </c>
      <c r="J152" s="14"/>
    </row>
    <row r="153" spans="1:10" ht="25.5">
      <c r="A153" s="8"/>
      <c r="B153" s="66">
        <v>3142</v>
      </c>
      <c r="C153" s="8"/>
      <c r="D153" s="31" t="s">
        <v>107</v>
      </c>
      <c r="E153" s="84" t="s">
        <v>163</v>
      </c>
      <c r="F153" s="7"/>
      <c r="G153" s="7"/>
      <c r="H153" s="7"/>
      <c r="I153" s="60">
        <f>120000+25000+24500+500000</f>
        <v>669500</v>
      </c>
      <c r="J153" s="7"/>
    </row>
    <row r="154" spans="1:10" ht="25.5">
      <c r="A154" s="34" t="s">
        <v>198</v>
      </c>
      <c r="B154" s="28">
        <v>7340</v>
      </c>
      <c r="C154" s="72" t="s">
        <v>36</v>
      </c>
      <c r="D154" s="9" t="s">
        <v>199</v>
      </c>
      <c r="E154" s="47"/>
      <c r="F154" s="14"/>
      <c r="G154" s="14"/>
      <c r="H154" s="14"/>
      <c r="I154" s="77">
        <f>I155+I156</f>
        <v>91408.8</v>
      </c>
      <c r="J154" s="14"/>
    </row>
    <row r="155" spans="1:10" ht="38.25">
      <c r="A155" s="14"/>
      <c r="B155" s="67">
        <v>3143</v>
      </c>
      <c r="C155" s="74"/>
      <c r="D155" s="26" t="s">
        <v>196</v>
      </c>
      <c r="E155" s="91" t="s">
        <v>197</v>
      </c>
      <c r="F155" s="14"/>
      <c r="G155" s="14"/>
      <c r="H155" s="14"/>
      <c r="I155" s="61">
        <f>30000-15391.2</f>
        <v>14608.8</v>
      </c>
      <c r="J155" s="14"/>
    </row>
    <row r="156" spans="1:10" ht="38.25">
      <c r="A156" s="14"/>
      <c r="B156" s="67">
        <v>3143</v>
      </c>
      <c r="C156" s="97"/>
      <c r="D156" s="26" t="s">
        <v>196</v>
      </c>
      <c r="E156" s="91" t="s">
        <v>242</v>
      </c>
      <c r="F156" s="14"/>
      <c r="G156" s="14"/>
      <c r="H156" s="14"/>
      <c r="I156" s="61">
        <f>66800+10000</f>
        <v>76800</v>
      </c>
      <c r="J156" s="14"/>
    </row>
    <row r="157" spans="1:10" ht="38.25">
      <c r="A157" s="112">
        <v>1217350</v>
      </c>
      <c r="B157" s="28">
        <v>7350</v>
      </c>
      <c r="C157" s="72" t="s">
        <v>36</v>
      </c>
      <c r="D157" s="9" t="s">
        <v>37</v>
      </c>
      <c r="E157" s="84"/>
      <c r="F157" s="14"/>
      <c r="G157" s="14"/>
      <c r="H157" s="14"/>
      <c r="I157" s="77">
        <f>I158</f>
        <v>55300</v>
      </c>
      <c r="J157" s="14"/>
    </row>
    <row r="158" spans="1:10" ht="51">
      <c r="A158" s="8"/>
      <c r="B158" s="29">
        <v>2281</v>
      </c>
      <c r="C158" s="73"/>
      <c r="D158" s="31" t="s">
        <v>38</v>
      </c>
      <c r="E158" s="84" t="s">
        <v>164</v>
      </c>
      <c r="F158" s="14"/>
      <c r="G158" s="14"/>
      <c r="H158" s="14"/>
      <c r="I158" s="61">
        <v>55300</v>
      </c>
      <c r="J158" s="14"/>
    </row>
    <row r="159" spans="1:10" ht="51">
      <c r="A159" s="117">
        <v>1217369</v>
      </c>
      <c r="B159" s="103">
        <v>7369</v>
      </c>
      <c r="C159" s="72" t="s">
        <v>117</v>
      </c>
      <c r="D159" s="51" t="s">
        <v>233</v>
      </c>
      <c r="E159" s="84"/>
      <c r="F159" s="14"/>
      <c r="G159" s="14"/>
      <c r="H159" s="14"/>
      <c r="I159" s="77">
        <f>I160+I161</f>
        <v>17339084</v>
      </c>
      <c r="J159" s="14"/>
    </row>
    <row r="160" spans="1:10" ht="75.75" customHeight="1">
      <c r="A160" s="14"/>
      <c r="B160" s="66">
        <v>3142</v>
      </c>
      <c r="C160" s="8"/>
      <c r="D160" s="31" t="s">
        <v>107</v>
      </c>
      <c r="E160" s="47" t="s">
        <v>234</v>
      </c>
      <c r="F160" s="14"/>
      <c r="G160" s="14"/>
      <c r="H160" s="14"/>
      <c r="I160" s="61">
        <v>13703392</v>
      </c>
      <c r="J160" s="14"/>
    </row>
    <row r="161" spans="1:10" ht="75.75" customHeight="1">
      <c r="A161" s="14"/>
      <c r="B161" s="66">
        <v>3142</v>
      </c>
      <c r="C161" s="8"/>
      <c r="D161" s="31" t="s">
        <v>107</v>
      </c>
      <c r="E161" s="47" t="s">
        <v>180</v>
      </c>
      <c r="F161" s="14"/>
      <c r="G161" s="14"/>
      <c r="H161" s="14"/>
      <c r="I161" s="61">
        <f>2460203+1175489</f>
        <v>3635692</v>
      </c>
      <c r="J161" s="14"/>
    </row>
    <row r="162" spans="1:10" ht="51">
      <c r="A162" s="34" t="s">
        <v>110</v>
      </c>
      <c r="B162" s="118">
        <v>7461</v>
      </c>
      <c r="C162" s="34" t="s">
        <v>111</v>
      </c>
      <c r="D162" s="9" t="s">
        <v>112</v>
      </c>
      <c r="E162" s="14"/>
      <c r="F162" s="14"/>
      <c r="G162" s="14"/>
      <c r="H162" s="14"/>
      <c r="I162" s="27">
        <f>I163+I164+I165+I166</f>
        <v>19911834</v>
      </c>
      <c r="J162" s="14"/>
    </row>
    <row r="163" spans="1:10">
      <c r="A163" s="14"/>
      <c r="B163" s="66">
        <v>3132</v>
      </c>
      <c r="C163" s="66"/>
      <c r="D163" s="26" t="s">
        <v>20</v>
      </c>
      <c r="E163" s="89" t="s">
        <v>142</v>
      </c>
      <c r="F163" s="14"/>
      <c r="G163" s="14"/>
      <c r="H163" s="14"/>
      <c r="I163" s="64">
        <f>13187311-784945-340798+708182+230973</f>
        <v>13000723</v>
      </c>
      <c r="J163" s="14"/>
    </row>
    <row r="164" spans="1:10" ht="38.25">
      <c r="A164" s="14"/>
      <c r="B164" s="66">
        <v>3132</v>
      </c>
      <c r="C164" s="66"/>
      <c r="D164" s="26" t="s">
        <v>20</v>
      </c>
      <c r="E164" s="42" t="s">
        <v>241</v>
      </c>
      <c r="F164" s="14"/>
      <c r="G164" s="14"/>
      <c r="H164" s="14"/>
      <c r="I164" s="64">
        <v>47474</v>
      </c>
      <c r="J164" s="14"/>
    </row>
    <row r="165" spans="1:10" ht="25.5">
      <c r="A165" s="14"/>
      <c r="B165" s="67">
        <v>3142</v>
      </c>
      <c r="C165" s="74"/>
      <c r="D165" s="31" t="s">
        <v>107</v>
      </c>
      <c r="E165" s="56" t="s">
        <v>143</v>
      </c>
      <c r="F165" s="14"/>
      <c r="G165" s="14"/>
      <c r="H165" s="14"/>
      <c r="I165" s="64">
        <v>5117676</v>
      </c>
      <c r="J165" s="14"/>
    </row>
    <row r="166" spans="1:10" ht="25.5">
      <c r="A166" s="14"/>
      <c r="B166" s="67">
        <v>3142</v>
      </c>
      <c r="C166" s="74"/>
      <c r="D166" s="31" t="s">
        <v>107</v>
      </c>
      <c r="E166" s="102" t="s">
        <v>204</v>
      </c>
      <c r="F166" s="14"/>
      <c r="G166" s="14"/>
      <c r="H166" s="14"/>
      <c r="I166" s="64">
        <f>45000+2058961-358000</f>
        <v>1745961</v>
      </c>
      <c r="J166" s="14"/>
    </row>
    <row r="167" spans="1:10">
      <c r="A167" s="5" t="s">
        <v>149</v>
      </c>
      <c r="B167" s="6">
        <v>7640</v>
      </c>
      <c r="C167" s="5" t="s">
        <v>50</v>
      </c>
      <c r="D167" s="33" t="s">
        <v>17</v>
      </c>
      <c r="E167" s="46"/>
      <c r="F167" s="14"/>
      <c r="G167" s="14"/>
      <c r="H167" s="14"/>
      <c r="I167" s="113">
        <f>I168</f>
        <v>9543.1500000000233</v>
      </c>
      <c r="J167" s="14"/>
    </row>
    <row r="168" spans="1:10" ht="52.5" customHeight="1">
      <c r="A168" s="14"/>
      <c r="B168" s="69" t="s">
        <v>64</v>
      </c>
      <c r="C168" s="67"/>
      <c r="D168" s="26" t="s">
        <v>65</v>
      </c>
      <c r="E168" s="89" t="s">
        <v>115</v>
      </c>
      <c r="F168" s="14"/>
      <c r="G168" s="14"/>
      <c r="H168" s="14"/>
      <c r="I168" s="116">
        <f>1248999-120000-569490-549965.85</f>
        <v>9543.1500000000233</v>
      </c>
      <c r="J168" s="14"/>
    </row>
    <row r="169" spans="1:10" ht="25.5">
      <c r="A169" s="34" t="s">
        <v>116</v>
      </c>
      <c r="B169" s="28">
        <v>7670</v>
      </c>
      <c r="C169" s="72" t="s">
        <v>117</v>
      </c>
      <c r="D169" s="9" t="s">
        <v>118</v>
      </c>
      <c r="E169" s="46"/>
      <c r="F169" s="14"/>
      <c r="G169" s="14"/>
      <c r="H169" s="14"/>
      <c r="I169" s="50">
        <f>I170</f>
        <v>6170000</v>
      </c>
      <c r="J169" s="14"/>
    </row>
    <row r="170" spans="1:10" ht="140.25">
      <c r="A170" s="14"/>
      <c r="B170" s="69" t="s">
        <v>64</v>
      </c>
      <c r="C170" s="67"/>
      <c r="D170" s="26" t="s">
        <v>65</v>
      </c>
      <c r="E170" s="47" t="s">
        <v>251</v>
      </c>
      <c r="F170" s="14"/>
      <c r="G170" s="14"/>
      <c r="H170" s="14"/>
      <c r="I170" s="64">
        <f>2250000+1000000+35000+15000+1500000+270000+1100000</f>
        <v>6170000</v>
      </c>
      <c r="J170" s="14"/>
    </row>
    <row r="171" spans="1:10" ht="25.5">
      <c r="A171" s="34" t="s">
        <v>119</v>
      </c>
      <c r="B171" s="28">
        <v>31</v>
      </c>
      <c r="C171" s="72"/>
      <c r="D171" s="51" t="s">
        <v>120</v>
      </c>
      <c r="E171" s="47"/>
      <c r="F171" s="14"/>
      <c r="G171" s="14"/>
      <c r="H171" s="14"/>
      <c r="I171" s="27">
        <f>I172+I174</f>
        <v>71500</v>
      </c>
      <c r="J171" s="14"/>
    </row>
    <row r="172" spans="1:10" ht="25.5">
      <c r="A172" s="22" t="s">
        <v>152</v>
      </c>
      <c r="B172" s="70" t="s">
        <v>40</v>
      </c>
      <c r="C172" s="70" t="s">
        <v>72</v>
      </c>
      <c r="D172" s="8" t="s">
        <v>41</v>
      </c>
      <c r="E172" s="47"/>
      <c r="F172" s="14"/>
      <c r="G172" s="14"/>
      <c r="H172" s="14"/>
      <c r="I172" s="27">
        <f>I173</f>
        <v>45000</v>
      </c>
      <c r="J172" s="14"/>
    </row>
    <row r="173" spans="1:10" ht="39" customHeight="1">
      <c r="A173" s="34"/>
      <c r="B173" s="69" t="s">
        <v>28</v>
      </c>
      <c r="C173" s="67"/>
      <c r="D173" s="26" t="s">
        <v>29</v>
      </c>
      <c r="E173" s="7" t="s">
        <v>124</v>
      </c>
      <c r="F173" s="14"/>
      <c r="G173" s="14"/>
      <c r="H173" s="14"/>
      <c r="I173" s="61">
        <f>25000+20000</f>
        <v>45000</v>
      </c>
      <c r="J173" s="14"/>
    </row>
    <row r="174" spans="1:10" ht="25.5">
      <c r="A174" s="5" t="s">
        <v>121</v>
      </c>
      <c r="B174" s="6">
        <v>7650</v>
      </c>
      <c r="C174" s="5" t="s">
        <v>117</v>
      </c>
      <c r="D174" s="15" t="s">
        <v>122</v>
      </c>
      <c r="E174" s="47"/>
      <c r="F174" s="14"/>
      <c r="G174" s="14"/>
      <c r="H174" s="14"/>
      <c r="I174" s="27">
        <f>I175</f>
        <v>26500</v>
      </c>
      <c r="J174" s="14"/>
    </row>
    <row r="175" spans="1:10" ht="38.25">
      <c r="A175" s="14"/>
      <c r="B175" s="53">
        <v>2281</v>
      </c>
      <c r="C175" s="5"/>
      <c r="D175" s="31" t="s">
        <v>38</v>
      </c>
      <c r="E175" s="52" t="s">
        <v>123</v>
      </c>
      <c r="F175" s="14"/>
      <c r="G175" s="14"/>
      <c r="H175" s="14"/>
      <c r="I175" s="61">
        <f>11000+15500</f>
        <v>26500</v>
      </c>
      <c r="J175" s="14"/>
    </row>
    <row r="176" spans="1:10">
      <c r="A176" s="34" t="s">
        <v>125</v>
      </c>
      <c r="B176" s="28">
        <v>37</v>
      </c>
      <c r="C176" s="30"/>
      <c r="D176" s="9" t="s">
        <v>126</v>
      </c>
      <c r="E176" s="47"/>
      <c r="F176" s="14"/>
      <c r="G176" s="14"/>
      <c r="H176" s="14"/>
      <c r="I176" s="27">
        <f>I177+I179</f>
        <v>62000</v>
      </c>
      <c r="J176" s="14"/>
    </row>
    <row r="177" spans="1:10" ht="51">
      <c r="A177" s="34" t="s">
        <v>151</v>
      </c>
      <c r="B177" s="23" t="s">
        <v>25</v>
      </c>
      <c r="C177" s="23" t="s">
        <v>26</v>
      </c>
      <c r="D177" s="24" t="s">
        <v>27</v>
      </c>
      <c r="E177" s="47"/>
      <c r="F177" s="14"/>
      <c r="G177" s="14"/>
      <c r="H177" s="14"/>
      <c r="I177" s="27">
        <f>I178</f>
        <v>12000</v>
      </c>
      <c r="J177" s="14"/>
    </row>
    <row r="178" spans="1:10" ht="25.5">
      <c r="A178" s="34"/>
      <c r="B178" s="69" t="s">
        <v>28</v>
      </c>
      <c r="C178" s="13"/>
      <c r="D178" s="26" t="s">
        <v>29</v>
      </c>
      <c r="E178" s="7" t="s">
        <v>150</v>
      </c>
      <c r="F178" s="14"/>
      <c r="G178" s="14"/>
      <c r="H178" s="14"/>
      <c r="I178" s="61">
        <f>10000+2000</f>
        <v>12000</v>
      </c>
      <c r="J178" s="14"/>
    </row>
    <row r="179" spans="1:10" ht="25.5">
      <c r="A179" s="22" t="s">
        <v>153</v>
      </c>
      <c r="B179" s="70" t="s">
        <v>40</v>
      </c>
      <c r="C179" s="70" t="s">
        <v>72</v>
      </c>
      <c r="D179" s="8" t="s">
        <v>41</v>
      </c>
      <c r="E179" s="7"/>
      <c r="F179" s="14"/>
      <c r="G179" s="14"/>
      <c r="H179" s="14"/>
      <c r="I179" s="77">
        <f>I180</f>
        <v>50000</v>
      </c>
      <c r="J179" s="14"/>
    </row>
    <row r="180" spans="1:10" ht="28.5" customHeight="1">
      <c r="A180" s="34"/>
      <c r="B180" s="69" t="s">
        <v>28</v>
      </c>
      <c r="C180" s="13"/>
      <c r="D180" s="26" t="s">
        <v>29</v>
      </c>
      <c r="E180" s="7" t="s">
        <v>127</v>
      </c>
      <c r="F180" s="14"/>
      <c r="G180" s="14"/>
      <c r="H180" s="14"/>
      <c r="I180" s="61">
        <v>50000</v>
      </c>
      <c r="J180" s="14"/>
    </row>
    <row r="181" spans="1:10" ht="15.75">
      <c r="A181" s="14"/>
      <c r="B181" s="14"/>
      <c r="C181" s="14"/>
      <c r="D181" s="14"/>
      <c r="E181" s="48" t="s">
        <v>113</v>
      </c>
      <c r="F181" s="14"/>
      <c r="G181" s="14"/>
      <c r="H181" s="14"/>
      <c r="I181" s="27">
        <f>I21+I54+I83+I90+I107+I126+I171+I176</f>
        <v>88420436.359999999</v>
      </c>
      <c r="J181" s="14"/>
    </row>
    <row r="182" spans="1:10" ht="14.25">
      <c r="A182" s="14"/>
      <c r="B182" s="14"/>
      <c r="C182" s="14"/>
      <c r="D182" s="14"/>
      <c r="E182" s="49" t="s">
        <v>114</v>
      </c>
      <c r="F182" s="14"/>
      <c r="G182" s="14"/>
      <c r="H182" s="14"/>
      <c r="I182" s="27">
        <f>I20+I181</f>
        <v>98574871.359999999</v>
      </c>
      <c r="J182" s="14"/>
    </row>
    <row r="184" spans="1:10" ht="15.75">
      <c r="D184" s="125" t="s">
        <v>265</v>
      </c>
      <c r="E184" s="126"/>
      <c r="F184" s="126"/>
      <c r="G184" s="126"/>
      <c r="H184" s="126"/>
    </row>
  </sheetData>
  <mergeCells count="8">
    <mergeCell ref="D184:H184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2020-10-15T07:37:33Z</cp:lastPrinted>
  <dcterms:created xsi:type="dcterms:W3CDTF">2019-12-16T13:20:45Z</dcterms:created>
  <dcterms:modified xsi:type="dcterms:W3CDTF">2020-10-21T12:23:38Z</dcterms:modified>
</cp:coreProperties>
</file>